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5"/>
    <sheet state="visible" name="e_p_DCU" sheetId="2" r:id="rId6"/>
    <sheet state="visible" name="e_td,up.Opt1.Indonesia" sheetId="3" r:id="rId7"/>
    <sheet state="visible" name="reference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8">
      <text>
        <t xml:space="preserve">Primary bio yield (151일 누적, ton). 출처: 마스터 첫 탭 'bio(Jan-May 2025)수율 변경'.
DCU 녹색 셀(Primary) 합계 = 1317.814531 ton.</t>
      </text>
    </comment>
    <comment authorId="0" ref="B9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C13</t>
      </text>
    </comment>
    <comment authorId="0" ref="B10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sum C8:C12 plus sum C14:C15</t>
      </text>
    </comment>
    <comment authorId="0" ref="B42">
      <text>
        <t xml:space="preserve">Primary bio weighted-avg LHV (GJ/t).
= Σ(bio_mass_i × LHV_i) / Σbio_mass_i
IPCC 2006 GL Vol.2 Ch.1 / ISCC EU 205 §5.4 default.</t>
      </text>
    </comment>
    <comment authorId="0" ref="C69">
      <text>
        <t xml:space="preserve">Co-product = 외부 판매 carbon-bearing stream 으로 분배된 bio mass 의 합.
Bio dispersed total = bio_input (1348.837800) - Primary bio (1317.814531)
                    = 31.023269 ton
분배 결과: LPG 0.7827, Coke 30.2406
분모 제외: H₂S/H₂(waste), Fuel Gas(internal), SLOP/Wash Naph(recycle), 동일 stream의 fossil 부분(cascade primary).</t>
      </text>
    </comment>
    <comment authorId="0" ref="D69">
      <text>
        <t xml:space="preserve">분배 bio 의 LHV weighted-avg (GJ/t).
= Σ(dispersed_i × LHV_i) / Σ dispersed_i.</t>
      </text>
    </comment>
    <comment authorId="0" ref="E97">
      <text>
        <t xml:space="preserve">Isidor B.D. Yu:
Source: Engineering ToolBox - Fuels Higher and Lower Calorific Values. Petroleum naphtha LHV = 44.9 MJ/kg (12.47 kWh/kg). https://www.engineeringtoolbox.com/fuels-higher-calorific-values-d_169.html</t>
      </text>
    </comment>
    <comment authorId="0" ref="E110">
      <text>
        <t xml:space="preserve">Isidor B.D. Yu:
Source: Lower and Higher Heating Values of Gas, Liquid and Solid Fuels (GREET / Argonne National Lab, hosted at Univ. of Illinois). Diesel/Light Gas Oil LHV ≈ 43 MJ/kg. Also confirmed by ScienceDirect: diesel fuel LHV = 43 MJ/kg. https://courses.grainger.illinois.edu/npre470/sp2018/web/Lower_and_Higher_Heating_Values_of_Gas_Liquid_and_Solid_Fuels.pdf</t>
      </text>
    </comment>
    <comment authorId="0" ref="E122">
      <text>
        <t xml:space="preserve">Isidor B.D. Yu:
Source: Engineering ToolBox / Calorific Value Table. Heavy Gas Oil (CHGO) LHV ≈ 40.5 MJ/kg, consistent with heavy fuel oil range (37.8–41.8 MJ/kg). https://www.engineeringtoolbox.com/fuels-higher-calorific-values-d_169.html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51">
      <text>
        <t xml:space="preserve">윤지용:
사용 방법 (NIST WebBook):
Species: Water (CAS 7732-18-5) 선택
Units: Temperature(K 또는 °C), Pressure(MPa 또는 bar), Enthalpy(kJ/kg)
Property: Isothermal 또는 Saturation Properties
운영 조건 입력 → enthalpy 산출
사용된 enthalpy 값:
HPS @ 40 bar (4 MPa), 400°C → 3,213.6 kJ/kg
MPS @ 10 bar (1 MPa), 250°C → 2,943.1 kJ/kg
LPS @ 3 bar (0.3 MPa), 150°C → 2,761.2 kJ/kg</t>
      </text>
    </comment>
    <comment authorId="0" ref="E56">
      <text>
        <t xml:space="preserve">윤지용:
사용 방법 (NIST WebBook):
Species: Water (CAS 7732-18-5) 선택
Units: Temperature(K 또는 °C), Pressure(MPa 또는 bar), Enthalpy(kJ/kg)
Property: Isothermal 또는 Saturation Properties
운영 조건 입력 → enthalpy 산출
사용된 enthalpy 값:
HPS @ 40 bar (4 MPa), 400°C → 3,213.6 kJ/kg
MPS @ 10 bar (1 MPa), 250°C → 2,943.1 kJ/kg
LPS @ 3 bar (0.3 MPa), 150°C → 2,761.2 kJ/kg</t>
      </text>
    </comment>
    <comment authorId="0" ref="B105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</text>
    </comment>
    <comment authorId="0" ref="E105">
      <text>
        <t xml:space="preserve"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</text>
    </comment>
  </commentList>
</comments>
</file>

<file path=xl/sharedStrings.xml><?xml version="1.0" encoding="utf-8"?>
<sst xmlns="http://schemas.openxmlformats.org/spreadsheetml/2006/main" count="836" uniqueCount="375">
  <si>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</si>
  <si>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</si>
  <si>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</si>
  <si>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</si>
  <si>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</si>
  <si>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</si>
  <si>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</si>
  <si>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</si>
  <si>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</si>
  <si>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</si>
  <si>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</si>
  <si>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</si>
  <si>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Naphtha, CLGO, CHGO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</si>
  <si>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</si>
  <si>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</si>
  <si>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</si>
  <si>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</si>
  <si>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</si>
  <si>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</si>
  <si>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</si>
  <si>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</si>
  <si>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</si>
  <si>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</si>
  <si>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</si>
  <si>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</si>
  <si>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intermediate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</si>
  <si>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</si>
  <si>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</si>
  <si>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</si>
  <si>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</si>
  <si>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</si>
  <si>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</si>
  <si>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</si>
  <si>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</si>
  <si>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</si>
  <si>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</si>
  <si>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</si>
  <si>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</si>
  <si>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</si>
  <si>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</si>
  <si>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TPO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</si>
  <si>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</si>
  <si>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</si>
  <si>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</si>
  <si>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</si>
  <si>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</si>
  <si>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</si>
  <si>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</si>
  <si>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</si>
  <si>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</si>
  <si>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</si>
  <si>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</si>
  <si>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</si>
  <si>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</si>
  <si>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</si>
  <si>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</si>
  <si>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</si>
  <si>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</si>
  <si>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</si>
  <si>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</si>
  <si>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</si>
  <si>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</si>
  <si>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</si>
  <si>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</si>
  <si>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</si>
  <si>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</si>
  <si>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</si>
  <si>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</si>
  <si>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</si>
  <si>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</si>
  <si>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</si>
  <si>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</si>
  <si>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</si>
  <si>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(other products)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</si>
  <si>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</si>
  <si>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</si>
  <si>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</si>
  <si>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</si>
  <si>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</si>
  <si>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</si>
  <si>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</si>
  <si>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</si>
  <si>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</si>
  <si>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</si>
  <si>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</si>
  <si>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</si>
  <si>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</si>
  <si>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</si>
  <si>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Carbon Intensity (CI) =</t>
  </si>
  <si>
    <t>g CO₂ eq/MJ</t>
  </si>
  <si>
    <t>E_Naphtha =</t>
  </si>
  <si>
    <t>E_CLGO =</t>
  </si>
  <si>
    <t>E_CHGO =</t>
  </si>
  <si>
    <t>1. Naphtha</t>
  </si>
  <si>
    <t>(LHV = 44.9 MJ/kg)</t>
  </si>
  <si>
    <t>Total E_Naphtha =</t>
  </si>
  <si>
    <t>2. CLGO</t>
  </si>
  <si>
    <t>(LHV = 43 MJ/kg)</t>
  </si>
  <si>
    <t>Total E_CLGO =</t>
  </si>
  <si>
    <t>3. CHGO</t>
  </si>
  <si>
    <t>(LHV = 40.5 MJ/kg)</t>
  </si>
  <si>
    <t>Total E_CHGO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</si>
  <si>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</si>
  <si>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</si>
  <si>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</si>
  <si>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</si>
  <si>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</si>
  <si>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</si>
  <si>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</si>
  <si>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</si>
  <si>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</si>
  <si>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</si>
  <si>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</si>
  <si>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</si>
  <si>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</si>
  <si>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</si>
  <si>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</si>
  <si>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2024 한국전력공사 전력 온실가스 배출계수 (0.478 kgCO₂eq/kWh)URL: https://home.kepco.co.kr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</si>
  <si>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</si>
  <si>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</si>
  <si>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</si>
  <si>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</si>
  <si>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</si>
  <si>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</si>
  <si>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</si>
  <si>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</si>
  <si>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</si>
  <si>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</si>
  <si>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</si>
  <si>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</si>
  <si>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</si>
  <si>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</si>
  <si>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R17 (스팀 HPS 월단위 합산) 5개월 직접합</t>
  </si>
  <si>
    <t>NIST WebBook (IAPWS-IF97): h = 3,213.6 kJ/kg @ 40 bar, 400°C
URL: https://webbook.nist.gov/chemistry/fluid/</t>
  </si>
  <si>
    <t>2024 한국지역난방공사 열(스팀) 온실가스 배출계수
URL: https://www.kdhc.co.kr/cont/info/info030701/view.do</t>
  </si>
  <si>
    <t>2024 한국지역난방공사열(스팀)온실가스배출계수</t>
  </si>
  <si>
    <t>P3-2(MPS)</t>
  </si>
  <si>
    <t>raw 시트 R19 (스팀 MPS 월단위 합산) 5개월 직접합</t>
  </si>
  <si>
    <t>NIST WebBook (IAPWS-IF97): h = 2,943.1 kJ/kg @ 10 bar, 250°C
URL: https://webbook.nist.gov/chemistry/fluid/v</t>
  </si>
  <si>
    <t>P3-3(LPS)</t>
  </si>
  <si>
    <t>raw 시트 R21 (스팀 LPS 월단위 합산) 5개월 직접합</t>
  </si>
  <si>
    <t>NIST WebBook (IAPWS-IF97): h = 2,761.2 kJ/kg @ 3 bar, 150°C
URL: https://webbook.nist.gov/chemistry/fluid/</t>
  </si>
  <si>
    <t>P4</t>
  </si>
  <si>
    <t>WASTE WATER</t>
  </si>
  <si>
    <t>Generated waste water at DCU</t>
  </si>
  <si>
    <t>t</t>
  </si>
  <si>
    <t>TPO_바이오유분_운영데이터_월단위합산_추가.xlsx (raw 시트 용수 합계, Sea water와 Cooling water 제외)</t>
  </si>
  <si>
    <t>COD_DCU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</si>
  <si>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</si>
  <si>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</si>
  <si>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</si>
  <si>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</si>
  <si>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</si>
  <si>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</si>
  <si>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</si>
  <si>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</si>
  <si>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</si>
  <si>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</si>
  <si>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</si>
  <si>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Name of Feedstock</t>
  </si>
  <si>
    <t>Internal Code or ID</t>
  </si>
  <si>
    <t>Transport from</t>
  </si>
  <si>
    <t>PT.ENERGI YIJIE LANGYU</t>
  </si>
  <si>
    <t>— — — — — →   to</t>
  </si>
  <si>
    <t>JAKARTA PORT</t>
  </si>
  <si>
    <t>Distance between Cities</t>
  </si>
  <si>
    <t>km</t>
  </si>
  <si>
    <t>https://www.google.co.kr/maps/dir/PT.+Energi+Yijie+Langyu,+MCRX%2B33C,+Kawasan+Industri+Sumber+Rezeki+Cileles,+Jl.+Raya+Pohon+Jati,+Bantar+Panjang,+Kec.+Tigaraksa,+Kabupaten+Tangerang,+Banten+15720+%EC%9D%B8%EB%8F%84%EB%84%A4%EC%8B%9C%EC%95%84/Port+of+Tanjung+Priok,+%EC%9D%B8%EB%8F%84%EB%84%A4%EC%8B%9C%EC%95%84/@-6.2003863,106.5,11z/data=!4m14!4m13!1m5!1m1!1s0x2e42074d08e231a7:0x7e6ac202139d52d6!2m2!1d106.4477094!2d-6.3095398!1m5!1m1!1s0x2e6a1f09ec0c58a7:0x2788cecfeed3bbc!2m2!1d106.8816667!2d-6.0919444!3e0?entry=ttu&amp;g_ep=EgoyMDI2MDUwMi4wIKXMDSoASAFQAw%3D%3D</t>
  </si>
  <si>
    <t>Transport Type</t>
  </si>
  <si>
    <t>Truck (40t) — liquids &amp; pellets (Diesel)</t>
  </si>
  <si>
    <t>ISCC EU 205 Default Transport Type</t>
  </si>
  <si>
    <t>Fuel Type</t>
  </si>
  <si>
    <t>Diesel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</si>
  <si>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</si>
  <si>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</si>
  <si>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</si>
  <si>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</si>
  <si>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</si>
  <si>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</si>
  <si>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</si>
  <si>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https://drive.google.com/file/d/1PHwlyzCG0NyjznHzhBuXyb20ksfzGO_a/view?usp=sharing</t>
  </si>
  <si>
    <t>kg CO₂eq/ton_dry</t>
  </si>
  <si>
    <t>TD1-2</t>
  </si>
  <si>
    <t>BUSAN PORT</t>
  </si>
  <si>
    <t>https://drive.google.com/file/d/1RczI6gmhWe8wikAhStIxyLDlrrKHSH96/view?usp=sharing</t>
  </si>
  <si>
    <t>Chemical/product tanker, 12,617 kt (fuel oil)</t>
  </si>
  <si>
    <t>Heavy fuel oil (HFO)</t>
  </si>
  <si>
    <t>TD1-3</t>
  </si>
  <si>
    <t>DAE-A Tank Terminal (Pyeongtaek)</t>
  </si>
  <si>
    <t>https://map.naver.com/p/directions/3AGSne,2z6Zqv,%EB%B6%80%EC%82%B0%ED%95%AD,16939107,PLACE_POI/3zaaEF,2AoprM,%EA%B2%BD%EA%B8%B0%20%ED%8F%89%ED%83%9D%EC%8B%9C%20%ED%8F%AC%EC%8A%B9%EC%9D%8D%20%EB%82%A8%EC%96%91%EB%A7%8C%EB%A1%9C%20175-23,,ADDRESS_POI/-/car?c=7.07,0,0,2,dh</t>
  </si>
  <si>
    <t>TD1-4</t>
  </si>
  <si>
    <t>DAESAN PLANT</t>
  </si>
  <si>
    <t>https://map.naver.com/p/directions/3zaaEF,2AoprM,%EA%B2%BD%EA%B8%B0%20%ED%8F%89%ED%83%9D%EC%8B%9C%20%ED%8F%AC%EC%8A%B9%EC%9D%8D%20%EB%82%A8%EC%96%91%EB%A7%8C%EB%A1%9C%20175-23,,ADDRESS_POI/3yTr45,2Aoleq,%ED%98%84%EB%8C%80%EC%98%A4%EC%9D%BC%EB%B1%85%ED%81%AC%EB%8C%80%EC%82%B0%EA%B3%B5%EC%9E%A5,17583092,PLACE_POI/-/car?c=13.46,0,0,2,dh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</si>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</sst>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4">
    <numFmt numFmtId="164" formatCode="m&quot;월 &quot;d&quot;일&quot;"/>
    <numFmt numFmtId="165" formatCode="#,##0.######"/>
    <numFmt numFmtId="166" formatCode="#,###&quot; kg&quot;"/>
    <numFmt numFmtId="167" formatCode="#,##0.0&quot; MJ/kg&quot;"/>
    <numFmt numFmtId="168" formatCode="#,##0.000"/>
    <numFmt numFmtId="169" formatCode="0.000"/>
    <numFmt numFmtId="170" formatCode="#,##0.##"/>
    <numFmt numFmtId="171" formatCode="#,###&quot; MJ/kg&quot;"/>
    <numFmt numFmtId="172" formatCode="#,##0.000000"/>
    <numFmt numFmtId="173" formatCode="yyyy\-mm\-dd"/>
    <numFmt numFmtId="174" formatCode="&quot;table No.★ &quot;"/>
    <numFmt numFmtId="175" formatCode="#,##0.00%"/>
    <numFmt numFmtId="176" formatCode="#,##0.00000"/>
    <numFmt numFmtId="177" formatCode="#,##0.0"/>
  </numFmts>
  <fonts count="24">
    <font>
      <sz val="10.0"/>
      <color rgb="FF000000"/>
      <name val="Arial"/>
      <scheme val="minor"/>
    </font>
    <font>
      <b/>
      <sz val="13.0"/>
      <color theme="1"/>
      <name val="Arial"/>
    </font>
    <font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sz val="10.0"/>
      <color theme="1"/>
      <name val="Arial"/>
    </font>
    <font>
      <i/>
      <sz val="11.0"/>
      <color theme="1"/>
      <name val="Arial"/>
    </font>
    <font>
      <sz val="11.0"/>
      <color rgb="FF000000"/>
      <name val="Arial"/>
    </font>
    <font>
      <b/>
      <sz val="11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  <font>
      <b/>
      <i/>
      <sz val="11.0"/>
      <color theme="1"/>
      <name val="Arial"/>
    </font>
    <font>
      <sz val="10.0"/>
      <color rgb="FF999999"/>
      <name val="Arial"/>
    </font>
    <font>
      <color theme="1"/>
      <name val="Arial"/>
      <scheme val="minor"/>
    </font>
    <font>
      <u/>
      <sz val="10.0"/>
      <color theme="10"/>
      <name val="Arial"/>
    </font>
    <font>
      <b/>
      <sz val="10.0"/>
      <color theme="1"/>
      <name val="Arial"/>
    </font>
    <font>
      <b/>
      <i/>
      <sz val="10.0"/>
      <color theme="1"/>
      <name val="Arial"/>
    </font>
    <font>
      <i/>
      <sz val="10.0"/>
      <color theme="1"/>
      <name val="Arial"/>
    </font>
    <font>
      <i/>
      <sz val="9.0"/>
      <color theme="1"/>
      <name val="Arial"/>
    </font>
    <font>
      <i/>
      <sz val="11.0"/>
      <color rgb="FF000000"/>
      <name val="Arial"/>
    </font>
    <font>
      <u/>
      <sz val="10.0"/>
      <color theme="10"/>
      <name val="Noto Sans"/>
    </font>
    <font>
      <u/>
      <sz val="11.0"/>
      <color rgb="FF0000FF"/>
      <name val="Arial"/>
    </font>
    <font>
      <u/>
      <sz val="11.0"/>
      <color theme="1"/>
      <name val="Arial"/>
    </font>
    <font>
      <u/>
      <sz val="11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EEEE"/>
        <bgColor rgb="FFFFEEEE"/>
      </patternFill>
    </fill>
    <fill>
      <patternFill patternType="solid">
        <fgColor rgb="FFFFC000"/>
        <bgColor rgb="FFFFC000"/>
      </patternFill>
    </fill>
  </fills>
  <borders count="6">
    <border/>
    <border>
      <left/>
      <right/>
      <top/>
      <bottom/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164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1" fillId="2" fontId="3" numFmtId="0" xfId="0" applyBorder="1" applyFill="1" applyFont="1"/>
    <xf borderId="0" fillId="0" fontId="4" numFmtId="0" xfId="0" applyAlignment="1" applyFont="1">
      <alignment horizontal="left"/>
    </xf>
    <xf borderId="1" fillId="3" fontId="2" numFmtId="0" xfId="0" applyBorder="1" applyFill="1" applyFont="1"/>
    <xf borderId="0" fillId="0" fontId="5" numFmtId="0" xfId="0" applyAlignment="1" applyFont="1">
      <alignment horizontal="right"/>
    </xf>
    <xf borderId="0" fillId="0" fontId="4" numFmtId="0" xfId="0" applyFont="1"/>
    <xf borderId="0" fillId="0" fontId="2" numFmtId="164" xfId="0" applyFont="1" applyNumberFormat="1"/>
    <xf borderId="1" fillId="3" fontId="2" numFmtId="164" xfId="0" applyBorder="1" applyFont="1" applyNumberFormat="1"/>
    <xf borderId="0" fillId="0" fontId="5" numFmtId="165" xfId="0" applyAlignment="1" applyFont="1" applyNumberFormat="1">
      <alignment horizontal="right"/>
    </xf>
    <xf borderId="1" fillId="3" fontId="2" numFmtId="165" xfId="0" applyBorder="1" applyFont="1" applyNumberFormat="1"/>
    <xf borderId="0" fillId="0" fontId="6" numFmtId="0" xfId="0" applyFont="1"/>
    <xf borderId="1" fillId="3" fontId="7" numFmtId="0" xfId="0" applyBorder="1" applyFont="1"/>
    <xf borderId="1" fillId="2" fontId="3" numFmtId="165" xfId="0" applyBorder="1" applyFont="1" applyNumberFormat="1"/>
    <xf borderId="0" fillId="0" fontId="2" numFmtId="165" xfId="0" applyAlignment="1" applyFont="1" applyNumberFormat="1">
      <alignment horizontal="right"/>
    </xf>
    <xf borderId="0" fillId="0" fontId="5" numFmtId="0" xfId="0" applyFont="1"/>
    <xf borderId="1" fillId="4" fontId="7" numFmtId="4" xfId="0" applyBorder="1" applyFill="1" applyFont="1" applyNumberFormat="1"/>
    <xf borderId="0" fillId="0" fontId="2" numFmtId="4" xfId="0" applyFont="1" applyNumberFormat="1"/>
    <xf borderId="0" fillId="0" fontId="2" numFmtId="3" xfId="0" applyFont="1" applyNumberFormat="1"/>
    <xf borderId="1" fillId="3" fontId="8" numFmtId="0" xfId="0" applyBorder="1" applyFont="1"/>
    <xf borderId="0" fillId="0" fontId="9" numFmtId="0" xfId="0" applyAlignment="1" applyFont="1">
      <alignment horizontal="right"/>
    </xf>
    <xf borderId="0" fillId="0" fontId="2" numFmtId="166" xfId="0" applyFont="1" applyNumberFormat="1"/>
    <xf borderId="1" fillId="4" fontId="2" numFmtId="0" xfId="0" applyBorder="1" applyFont="1"/>
    <xf borderId="1" fillId="4" fontId="7" numFmtId="0" xfId="0" applyBorder="1" applyFont="1"/>
    <xf borderId="0" fillId="0" fontId="2" numFmtId="165" xfId="0" applyFont="1" applyNumberFormat="1"/>
    <xf borderId="1" fillId="4" fontId="9" numFmtId="167" xfId="0" applyAlignment="1" applyBorder="1" applyFont="1" applyNumberFormat="1">
      <alignment horizontal="left"/>
    </xf>
    <xf borderId="1" fillId="4" fontId="7" numFmtId="165" xfId="0" applyAlignment="1" applyBorder="1" applyFont="1" applyNumberFormat="1">
      <alignment horizontal="right"/>
    </xf>
    <xf borderId="1" fillId="4" fontId="2" numFmtId="165" xfId="0" applyBorder="1" applyFont="1" applyNumberFormat="1"/>
    <xf borderId="0" fillId="0" fontId="6" numFmtId="165" xfId="0" applyFont="1" applyNumberFormat="1"/>
    <xf borderId="0" fillId="0" fontId="4" numFmtId="165" xfId="0" applyAlignment="1" applyFont="1" applyNumberFormat="1">
      <alignment horizontal="right"/>
    </xf>
    <xf borderId="0" fillId="0" fontId="4" numFmtId="168" xfId="0" applyFont="1" applyNumberFormat="1"/>
    <xf borderId="0" fillId="0" fontId="2" numFmtId="169" xfId="0" applyAlignment="1" applyFont="1" applyNumberFormat="1">
      <alignment horizontal="right"/>
    </xf>
    <xf borderId="0" fillId="0" fontId="2" numFmtId="169" xfId="0" applyFont="1" applyNumberFormat="1"/>
    <xf borderId="0" fillId="0" fontId="2" numFmtId="168" xfId="0" applyFont="1" applyNumberFormat="1"/>
    <xf borderId="0" fillId="0" fontId="4" numFmtId="0" xfId="0" applyAlignment="1" applyFont="1">
      <alignment horizontal="right"/>
    </xf>
    <xf borderId="0" fillId="0" fontId="2" numFmtId="170" xfId="0" applyFont="1" applyNumberFormat="1"/>
    <xf borderId="0" fillId="0" fontId="7" numFmtId="0" xfId="0" applyAlignment="1" applyFont="1">
      <alignment horizontal="right"/>
    </xf>
    <xf borderId="0" fillId="0" fontId="2" numFmtId="165" xfId="0" applyAlignment="1" applyFont="1" applyNumberFormat="1">
      <alignment horizontal="left"/>
    </xf>
    <xf borderId="0" fillId="0" fontId="9" numFmtId="0" xfId="0" applyFont="1"/>
    <xf borderId="1" fillId="3" fontId="2" numFmtId="3" xfId="0" applyAlignment="1" applyBorder="1" applyFont="1" applyNumberFormat="1">
      <alignment horizontal="right"/>
    </xf>
    <xf borderId="1" fillId="4" fontId="2" numFmtId="167" xfId="0" applyBorder="1" applyFont="1" applyNumberFormat="1"/>
    <xf borderId="0" fillId="0" fontId="2" numFmtId="171" xfId="0" applyFont="1" applyNumberFormat="1"/>
    <xf borderId="1" fillId="3" fontId="2" numFmtId="167" xfId="0" applyBorder="1" applyFont="1" applyNumberFormat="1"/>
    <xf borderId="0" fillId="0" fontId="9" numFmtId="165" xfId="0" applyAlignment="1" applyFont="1" applyNumberFormat="1">
      <alignment horizontal="right"/>
    </xf>
    <xf borderId="0" fillId="0" fontId="10" numFmtId="0" xfId="0" applyFont="1"/>
    <xf borderId="0" fillId="0" fontId="9" numFmtId="165" xfId="0" applyFont="1" applyNumberFormat="1"/>
    <xf borderId="0" fillId="0" fontId="4" numFmtId="3" xfId="0" applyFont="1" applyNumberFormat="1"/>
    <xf borderId="0" fillId="0" fontId="11" numFmtId="165" xfId="0" applyFont="1" applyNumberFormat="1"/>
    <xf borderId="0" fillId="0" fontId="4" numFmtId="170" xfId="0" applyFont="1" applyNumberFormat="1"/>
    <xf borderId="1" fillId="3" fontId="12" numFmtId="0" xfId="0" applyAlignment="1" applyBorder="1" applyFont="1">
      <alignment vertical="top"/>
    </xf>
    <xf borderId="0" fillId="0" fontId="13" numFmtId="0" xfId="0" applyFont="1"/>
    <xf borderId="0" fillId="0" fontId="11" numFmtId="0" xfId="0" applyFont="1"/>
    <xf borderId="0" fillId="0" fontId="9" numFmtId="0" xfId="0" applyAlignment="1" applyFont="1">
      <alignment vertical="top"/>
    </xf>
    <xf borderId="1" fillId="4" fontId="9" numFmtId="0" xfId="0" applyBorder="1" applyFont="1"/>
    <xf borderId="1" fillId="4" fontId="9" numFmtId="0" xfId="0" applyAlignment="1" applyBorder="1" applyFont="1">
      <alignment horizontal="right"/>
    </xf>
    <xf borderId="0" fillId="0" fontId="14" numFmtId="0" xfId="0" applyFont="1"/>
    <xf borderId="1" fillId="4" fontId="9" numFmtId="165" xfId="0" applyBorder="1" applyFont="1" applyNumberFormat="1"/>
    <xf borderId="1" fillId="4" fontId="9" numFmtId="170" xfId="0" applyBorder="1" applyFont="1" applyNumberFormat="1"/>
    <xf borderId="1" fillId="4" fontId="9" numFmtId="3" xfId="0" applyBorder="1" applyFont="1" applyNumberFormat="1"/>
    <xf borderId="1" fillId="2" fontId="3" numFmtId="2" xfId="0" applyBorder="1" applyFont="1" applyNumberFormat="1"/>
    <xf borderId="0" fillId="0" fontId="9" numFmtId="2" xfId="0" applyFont="1" applyNumberFormat="1"/>
    <xf borderId="0" fillId="0" fontId="15" numFmtId="0" xfId="0" applyAlignment="1" applyFont="1">
      <alignment horizontal="right"/>
    </xf>
    <xf borderId="0" fillId="0" fontId="4" numFmtId="4" xfId="0" applyFont="1" applyNumberFormat="1"/>
    <xf borderId="0" fillId="0" fontId="16" numFmtId="0" xfId="0" applyFont="1"/>
    <xf borderId="0" fillId="0" fontId="15" numFmtId="165" xfId="0" applyAlignment="1" applyFont="1" applyNumberFormat="1">
      <alignment horizontal="right"/>
    </xf>
    <xf borderId="0" fillId="0" fontId="4" numFmtId="172" xfId="0" applyFont="1" applyNumberFormat="1"/>
    <xf borderId="0" fillId="0" fontId="17" numFmtId="0" xfId="0" applyFont="1"/>
    <xf borderId="0" fillId="0" fontId="5" numFmtId="173" xfId="0" applyFont="1" applyNumberFormat="1"/>
    <xf borderId="0" fillId="0" fontId="5" numFmtId="165" xfId="0" applyFont="1" applyNumberFormat="1"/>
    <xf borderId="0" fillId="0" fontId="5" numFmtId="2" xfId="0" applyFont="1" applyNumberFormat="1"/>
    <xf borderId="0" fillId="0" fontId="2" numFmtId="2" xfId="0" applyFont="1" applyNumberFormat="1"/>
    <xf borderId="1" fillId="4" fontId="7" numFmtId="2" xfId="0" applyBorder="1" applyFont="1" applyNumberFormat="1"/>
    <xf borderId="0" fillId="0" fontId="18" numFmtId="174" xfId="0" applyAlignment="1" applyFont="1" applyNumberFormat="1">
      <alignment horizontal="right"/>
    </xf>
    <xf borderId="2" fillId="3" fontId="4" numFmtId="4" xfId="0" applyBorder="1" applyFont="1" applyNumberFormat="1"/>
    <xf borderId="3" fillId="0" fontId="2" numFmtId="0" xfId="0" applyAlignment="1" applyBorder="1" applyFont="1">
      <alignment horizontal="right"/>
    </xf>
    <xf borderId="3" fillId="0" fontId="2" numFmtId="165" xfId="0" applyAlignment="1" applyBorder="1" applyFont="1" applyNumberFormat="1">
      <alignment horizontal="right"/>
    </xf>
    <xf borderId="3" fillId="0" fontId="2" numFmtId="0" xfId="0" applyBorder="1" applyFont="1"/>
    <xf borderId="4" fillId="0" fontId="4" numFmtId="0" xfId="0" applyBorder="1" applyFont="1"/>
    <xf borderId="4" fillId="0" fontId="2" numFmtId="2" xfId="0" applyBorder="1" applyFont="1" applyNumberFormat="1"/>
    <xf borderId="4" fillId="0" fontId="2" numFmtId="0" xfId="0" applyAlignment="1" applyBorder="1" applyFont="1">
      <alignment horizontal="right"/>
    </xf>
    <xf borderId="4" fillId="0" fontId="2" numFmtId="0" xfId="0" applyBorder="1" applyFont="1"/>
    <xf borderId="4" fillId="0" fontId="2" numFmtId="165" xfId="0" applyBorder="1" applyFont="1" applyNumberFormat="1"/>
    <xf borderId="5" fillId="3" fontId="2" numFmtId="4" xfId="0" applyBorder="1" applyFont="1" applyNumberFormat="1"/>
    <xf borderId="4" fillId="0" fontId="6" numFmtId="165" xfId="0" applyBorder="1" applyFont="1" applyNumberFormat="1"/>
    <xf borderId="5" fillId="4" fontId="2" numFmtId="0" xfId="0" applyBorder="1" applyFont="1"/>
    <xf borderId="5" fillId="4" fontId="2" numFmtId="0" xfId="0" applyAlignment="1" applyBorder="1" applyFont="1">
      <alignment shrinkToFit="0" wrapText="1"/>
    </xf>
    <xf borderId="4" fillId="0" fontId="2" numFmtId="4" xfId="0" applyBorder="1" applyFont="1" applyNumberFormat="1"/>
    <xf borderId="4" fillId="0" fontId="6" numFmtId="0" xfId="0" applyBorder="1" applyFont="1"/>
    <xf borderId="4" fillId="0" fontId="6" numFmtId="2" xfId="0" applyBorder="1" applyFont="1" applyNumberFormat="1"/>
    <xf borderId="4" fillId="0" fontId="2" numFmtId="175" xfId="0" applyBorder="1" applyFont="1" applyNumberFormat="1"/>
    <xf borderId="4" fillId="0" fontId="19" numFmtId="0" xfId="0" applyBorder="1" applyFont="1"/>
    <xf borderId="4" fillId="0" fontId="4" numFmtId="165" xfId="0" applyBorder="1" applyFont="1" applyNumberFormat="1"/>
    <xf borderId="4" fillId="0" fontId="4" numFmtId="4" xfId="0" applyBorder="1" applyFont="1" applyNumberFormat="1"/>
    <xf borderId="4" fillId="0" fontId="11" numFmtId="0" xfId="0" applyBorder="1" applyFont="1"/>
    <xf borderId="0" fillId="0" fontId="20" numFmtId="0" xfId="0" applyFont="1"/>
    <xf borderId="5" fillId="5" fontId="2" numFmtId="4" xfId="0" applyBorder="1" applyFill="1" applyFont="1" applyNumberFormat="1"/>
    <xf borderId="5" fillId="5" fontId="2" numFmtId="0" xfId="0" applyBorder="1" applyFont="1"/>
    <xf borderId="5" fillId="5" fontId="2" numFmtId="0" xfId="0" applyAlignment="1" applyBorder="1" applyFont="1">
      <alignment shrinkToFit="0" wrapText="1"/>
    </xf>
    <xf borderId="0" fillId="0" fontId="4" numFmtId="165" xfId="0" applyFont="1" applyNumberFormat="1"/>
    <xf borderId="5" fillId="3" fontId="2" numFmtId="176" xfId="0" applyBorder="1" applyFont="1" applyNumberFormat="1"/>
    <xf borderId="4" fillId="0" fontId="2" numFmtId="176" xfId="0" applyBorder="1" applyFont="1" applyNumberFormat="1"/>
    <xf borderId="1" fillId="2" fontId="3" numFmtId="3" xfId="0" applyBorder="1" applyFont="1" applyNumberFormat="1"/>
    <xf borderId="0" fillId="0" fontId="5" numFmtId="3" xfId="0" applyFont="1" applyNumberFormat="1"/>
    <xf borderId="0" fillId="0" fontId="4" numFmtId="177" xfId="0" applyFont="1" applyNumberFormat="1"/>
    <xf borderId="3" fillId="0" fontId="18" numFmtId="174" xfId="0" applyAlignment="1" applyBorder="1" applyFont="1" applyNumberFormat="1">
      <alignment horizontal="right"/>
    </xf>
    <xf borderId="4" fillId="0" fontId="2" numFmtId="3" xfId="0" applyBorder="1" applyFont="1" applyNumberFormat="1"/>
    <xf borderId="4" fillId="0" fontId="18" numFmtId="174" xfId="0" applyAlignment="1" applyBorder="1" applyFont="1" applyNumberFormat="1">
      <alignment horizontal="right"/>
    </xf>
    <xf borderId="4" fillId="0" fontId="21" numFmtId="0" xfId="0" applyBorder="1" applyFont="1"/>
    <xf borderId="4" fillId="0" fontId="2" numFmtId="168" xfId="0" applyBorder="1" applyFont="1" applyNumberFormat="1"/>
    <xf borderId="5" fillId="6" fontId="2" numFmtId="0" xfId="0" applyBorder="1" applyFill="1" applyFont="1"/>
    <xf borderId="4" fillId="0" fontId="4" numFmtId="3" xfId="0" applyBorder="1" applyFont="1" applyNumberFormat="1"/>
    <xf borderId="4" fillId="0" fontId="22" numFmtId="0" xfId="0" applyBorder="1" applyFont="1"/>
    <xf borderId="5" fillId="6" fontId="23" numFmtId="0" xfId="0" applyBorder="1" applyFont="1"/>
  </cellXfs>
  <cellStyles count="1">
    <cellStyle xfId="0" name="Normal" builtinId="0"/>
  </cellStyles>
  <dxfs count="5">
    <dxf>
      <font>
        <color rgb="FFFFFFFF"/>
      </font>
      <fill>
        <patternFill patternType="none"/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999999"/>
          <bgColor rgb="FF999999"/>
        </patternFill>
      </fill>
      <border/>
    </dxf>
    <dxf>
      <font>
        <b/>
        <color rgb="FFFFFFFF"/>
      </font>
      <fill>
        <patternFill patternType="solid">
          <fgColor rgb="FF990000"/>
          <bgColor rgb="FF99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www.kogas.or.kr/site/koGas/1040202000000" TargetMode="External"/><Relationship Id="rId3" Type="http://schemas.openxmlformats.org/officeDocument/2006/relationships/hyperlink" Target="https://www.kogas.or.kr/site/koGas/1040202000000" TargetMode="External"/><Relationship Id="rId4" Type="http://schemas.openxmlformats.org/officeDocument/2006/relationships/hyperlink" Target="https://drive.google.com/file/d/1DeC71tyZmmxy0C1S1ZYoHD_3i-d8VP_O/view?usp=sharing" TargetMode="External"/><Relationship Id="rId5" Type="http://schemas.openxmlformats.org/officeDocument/2006/relationships/drawing" Target="../drawings/drawing2.xml"/><Relationship Id="rId6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_AHv6yquQBYIrNgHB-9ovNsjyJL4NLYn/edit?disco=AAABmZbxzuA" TargetMode="External"/><Relationship Id="rId2" Type="http://schemas.openxmlformats.org/officeDocument/2006/relationships/hyperlink" Target="https://drive.google.com/file/d/1_AHv6yquQBYIrNgHB-9ovNsjyJL4NLYn/edit?disco=AAABmZbxzt8" TargetMode="External"/><Relationship Id="rId3" Type="http://schemas.openxmlformats.org/officeDocument/2006/relationships/hyperlink" Target="https://drive.google.com/file/d/1RczI6gmhWe8wikAhStIxyLDlrrKHSH96/view?usp=sharing" TargetMode="External"/><Relationship Id="rId4" Type="http://schemas.openxmlformats.org/officeDocument/2006/relationships/hyperlink" Target="https://drive.google.com/file/d/1_AHv6yquQBYIrNgHB-9ovNsjyJL4NLYn/edit?disco=AAABmZbxzuA" TargetMode="External"/><Relationship Id="rId11" Type="http://schemas.openxmlformats.org/officeDocument/2006/relationships/drawing" Target="../drawings/drawing3.xml"/><Relationship Id="rId10" Type="http://schemas.openxmlformats.org/officeDocument/2006/relationships/hyperlink" Target="https://drive.google.com/file/d/1_AHv6yquQBYIrNgHB-9ovNsjyJL4NLYn/edit?disco=AAABmZbxzt8" TargetMode="External"/><Relationship Id="rId9" Type="http://schemas.openxmlformats.org/officeDocument/2006/relationships/hyperlink" Target="https://drive.google.com/file/d/1_AHv6yquQBYIrNgHB-9ovNsjyJL4NLYn/edit?disco=AAABmZbxzuA" TargetMode="External"/><Relationship Id="rId5" Type="http://schemas.openxmlformats.org/officeDocument/2006/relationships/hyperlink" Target="https://drive.google.com/file/d/1_AHv6yquQBYIrNgHB-9ovNsjyJL4NLYn/edit?disco=AAABmZbxzt8" TargetMode="External"/><Relationship Id="rId6" Type="http://schemas.openxmlformats.org/officeDocument/2006/relationships/hyperlink" Target="https://map.naver.com/p/directions/3AGSne,2z6Zqv,%EB%B6%80%EC%82%B0%ED%95%AD,16939107,PLACE_POI/3zaaEF,2AoprM,%EA%B2%BD%EA%B8%B0%20%ED%8F%89%ED%83%9D%EC%8B%9C%20%ED%8F%AC%EC%8A%B9%EC%9D%8D%20%EB%82%A8%EC%96%91%EB%A7%8C%EB%A1%9C%20175-23,,ADDRESS_POI/-/car?c=7.07,0,0,2,dh" TargetMode="External"/><Relationship Id="rId7" Type="http://schemas.openxmlformats.org/officeDocument/2006/relationships/hyperlink" Target="https://drive.google.com/file/d/1_AHv6yquQBYIrNgHB-9ovNsjyJL4NLYn/edit?disco=AAABmZbxzuA" TargetMode="External"/><Relationship Id="rId8" Type="http://schemas.openxmlformats.org/officeDocument/2006/relationships/hyperlink" Target="https://drive.google.com/file/d/1_AHv6yquQBYIrNgHB-9ovNsjyJL4NLYn/edit?disco=AAABmZbxzt8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6.25"/>
    <col customWidth="1" min="2" max="2" width="13.25"/>
    <col customWidth="1" min="3" max="3" width="11.13"/>
    <col customWidth="1" min="4" max="4" width="12.38"/>
    <col customWidth="1" min="5" max="5" width="9.63"/>
    <col customWidth="1" min="6" max="26" width="11.13"/>
  </cols>
  <sheetData>
    <row r="1" ht="16.5" customHeight="1">
      <c r="A1" s="1" t="s">
        <v>0</v>
      </c>
      <c r="B1" s="2"/>
      <c r="C1" s="2"/>
      <c r="D1" s="2"/>
      <c r="E1" s="2"/>
    </row>
    <row r="2" ht="13.5" customHeight="1">
      <c r="A2" s="2"/>
      <c r="B2" s="2"/>
      <c r="C2" s="2"/>
      <c r="D2" s="3">
        <v>46139.0</v>
      </c>
      <c r="E2" s="4" t="s">
        <v>1</v>
      </c>
    </row>
    <row r="3" ht="13.5" customHeight="1">
      <c r="A3" s="5" t="s">
        <v>2</v>
      </c>
      <c r="B3" s="5"/>
      <c r="C3" s="5"/>
      <c r="D3" s="5"/>
      <c r="E3" s="5"/>
    </row>
    <row r="4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ht="13.5" customHeight="1">
      <c r="A7" s="9" t="s">
        <v>14</v>
      </c>
      <c r="B7" s="10">
        <v>45658.0</v>
      </c>
      <c r="C7" s="4" t="s">
        <v>15</v>
      </c>
      <c r="D7" s="11">
        <v>45808.0</v>
      </c>
      <c r="E7" s="12" t="str">
        <f>IFERROR("for "&amp;(D7-B7+1)&amp;"day(s)","")</f>
        <v>for 151day(s)</v>
      </c>
    </row>
    <row r="8" ht="14.25" customHeight="1">
      <c r="A8" s="9" t="s">
        <v>16</v>
      </c>
      <c r="B8" s="13">
        <v>1317.8145306</v>
      </c>
      <c r="C8" s="14" t="s">
        <v>17</v>
      </c>
      <c r="D8" s="4" t="s">
        <v>18</v>
      </c>
      <c r="E8" s="2" t="s">
        <v>19</v>
      </c>
    </row>
    <row r="9" ht="14.25" customHeight="1">
      <c r="A9" s="9" t="s">
        <v>20</v>
      </c>
      <c r="B9" s="13">
        <v>1348.84</v>
      </c>
      <c r="C9" s="14" t="s">
        <v>17</v>
      </c>
      <c r="D9" s="4" t="s">
        <v>18</v>
      </c>
      <c r="E9" s="2" t="s">
        <v>19</v>
      </c>
    </row>
    <row r="10" ht="14.25" customHeight="1">
      <c r="A10" s="9" t="s">
        <v>21</v>
      </c>
      <c r="B10" s="13">
        <v>905930.54</v>
      </c>
      <c r="C10" s="14" t="s">
        <v>17</v>
      </c>
      <c r="D10" s="4" t="s">
        <v>18</v>
      </c>
      <c r="E10" s="2" t="s">
        <v>19</v>
      </c>
    </row>
    <row r="11" ht="13.5" customHeight="1">
      <c r="A11" s="9" t="s">
        <v>22</v>
      </c>
      <c r="B11" s="7" t="s">
        <v>23</v>
      </c>
      <c r="C11" s="2"/>
      <c r="D11" s="2"/>
      <c r="E11" s="2"/>
    </row>
    <row r="12" ht="13.5" customHeight="1">
      <c r="A12" s="9" t="s">
        <v>24</v>
      </c>
      <c r="B12" s="15" t="s">
        <v>25</v>
      </c>
      <c r="C12" s="2"/>
      <c r="D12" s="2"/>
      <c r="E12" s="2"/>
    </row>
    <row r="13" ht="13.5" customHeight="1">
      <c r="A13" s="2"/>
      <c r="B13" s="2"/>
      <c r="C13" s="2"/>
      <c r="D13" s="2"/>
      <c r="E13" s="2"/>
    </row>
    <row r="14" ht="13.5" customHeight="1">
      <c r="A14" s="2"/>
      <c r="B14" s="2"/>
      <c r="C14" s="2"/>
      <c r="D14" s="2"/>
      <c r="E14" s="2"/>
    </row>
    <row r="15" ht="13.5" customHeight="1">
      <c r="A15" s="5" t="s">
        <v>26</v>
      </c>
      <c r="B15" s="16" t="str">
        <f>IF(B6="","",B6)</f>
        <v>Naphtha, CLGO, CHGO</v>
      </c>
      <c r="C15" s="5" t="s">
        <v>27</v>
      </c>
      <c r="D15" s="5"/>
      <c r="E15" s="5"/>
    </row>
    <row r="16" ht="13.5" customHeight="1">
      <c r="A16" s="17" t="str">
        <f>IF(B6="","",B6)</f>
        <v>Naphtha, CLGO, CHGO</v>
      </c>
      <c r="B16" s="2"/>
      <c r="C16" s="2"/>
      <c r="D16" s="4"/>
      <c r="E16" s="18"/>
    </row>
    <row r="17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ht="14.25" customHeight="1">
      <c r="A19" s="4" t="s">
        <v>32</v>
      </c>
      <c r="B19" s="19">
        <f>e_p_DCU!B4</f>
        <v>59.16560741</v>
      </c>
      <c r="C19" s="14" t="s">
        <v>30</v>
      </c>
      <c r="D19" s="4"/>
      <c r="E19" s="2"/>
    </row>
    <row r="20" ht="14.25" customHeight="1">
      <c r="A20" s="4" t="s">
        <v>33</v>
      </c>
      <c r="B20" s="20">
        <f>'e_td,up.Opt1.Indonesia'!B4</f>
        <v>102.3298186</v>
      </c>
      <c r="C20" s="14" t="s">
        <v>30</v>
      </c>
      <c r="D20" s="4"/>
      <c r="E20" s="2"/>
    </row>
    <row r="21" ht="14.25" customHeight="1">
      <c r="A21" s="4" t="s">
        <v>34</v>
      </c>
      <c r="B21" s="21" t="str">
        <f>IF(B12="final fuel",0,"(NA)")</f>
        <v>(NA)</v>
      </c>
      <c r="C21" s="14" t="s">
        <v>30</v>
      </c>
      <c r="D21" s="4"/>
      <c r="E21" s="2"/>
    </row>
    <row r="22" ht="14.25" customHeight="1">
      <c r="A22" s="4" t="s">
        <v>35</v>
      </c>
      <c r="B22" s="13" t="str">
        <f>IF(B12="intermediate","(NA)","")</f>
        <v>(NA)</v>
      </c>
      <c r="C22" s="14" t="s">
        <v>30</v>
      </c>
      <c r="D22" s="18"/>
      <c r="E22" s="2"/>
    </row>
    <row r="23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ht="14.25" customHeight="1">
      <c r="A26" s="4"/>
      <c r="B26" s="2"/>
      <c r="C26" s="14"/>
      <c r="D26" s="18"/>
      <c r="E26" s="2"/>
    </row>
    <row r="27" ht="13.5" customHeight="1">
      <c r="A27" s="2"/>
      <c r="B27" s="2"/>
      <c r="C27" s="2"/>
      <c r="D27" s="2"/>
      <c r="E27" s="2"/>
    </row>
    <row r="28" ht="13.5" customHeight="1">
      <c r="A28" s="5" t="s">
        <v>39</v>
      </c>
      <c r="B28" s="22" t="s">
        <v>40</v>
      </c>
      <c r="C28" s="5" t="s">
        <v>41</v>
      </c>
      <c r="D28" s="5"/>
      <c r="E28" s="5"/>
    </row>
    <row r="29" ht="13.5" customHeight="1">
      <c r="A29" s="9" t="s">
        <v>42</v>
      </c>
      <c r="B29" s="23"/>
      <c r="D29" s="2"/>
      <c r="E29" s="2"/>
    </row>
    <row r="30" ht="13.5" customHeight="1">
      <c r="A30" s="17" t="str">
        <f>B28</f>
        <v>TPO</v>
      </c>
      <c r="B30" s="23"/>
      <c r="C30" s="4"/>
      <c r="D30" s="2"/>
      <c r="E30" s="2"/>
    </row>
    <row r="31" ht="14.25" customHeight="1">
      <c r="A31" s="4" t="s">
        <v>43</v>
      </c>
      <c r="B31" s="2">
        <v>0.0</v>
      </c>
      <c r="C31" s="14" t="s">
        <v>30</v>
      </c>
      <c r="D31" s="24"/>
      <c r="E31" s="25"/>
    </row>
    <row r="32" ht="14.25" customHeight="1">
      <c r="A32" s="4" t="s">
        <v>44</v>
      </c>
      <c r="B32" s="2">
        <v>0.0</v>
      </c>
      <c r="C32" s="14" t="s">
        <v>30</v>
      </c>
      <c r="D32" s="24"/>
      <c r="E32" s="25"/>
    </row>
    <row r="33" ht="14.25" customHeight="1">
      <c r="A33" s="4" t="s">
        <v>45</v>
      </c>
      <c r="B33" s="2">
        <v>83.28</v>
      </c>
      <c r="C33" s="14" t="s">
        <v>30</v>
      </c>
      <c r="D33" s="24"/>
      <c r="E33" s="25"/>
    </row>
    <row r="34" ht="14.25" customHeight="1">
      <c r="A34" s="4" t="s">
        <v>46</v>
      </c>
      <c r="B34" s="2">
        <v>73.15</v>
      </c>
      <c r="C34" s="14" t="s">
        <v>30</v>
      </c>
      <c r="D34" s="24"/>
      <c r="E34" s="25"/>
    </row>
    <row r="35" ht="14.25" customHeight="1">
      <c r="A35" s="4" t="s">
        <v>47</v>
      </c>
      <c r="B35" s="2">
        <v>0.0</v>
      </c>
      <c r="C35" s="14" t="s">
        <v>30</v>
      </c>
      <c r="D35" s="24"/>
      <c r="E35" s="25"/>
    </row>
    <row r="36" ht="14.25" customHeight="1">
      <c r="A36" s="4" t="s">
        <v>48</v>
      </c>
      <c r="B36" s="2">
        <v>0.0</v>
      </c>
      <c r="C36" s="14" t="s">
        <v>30</v>
      </c>
      <c r="D36" s="24"/>
      <c r="E36" s="25"/>
    </row>
    <row r="37" ht="14.25" customHeight="1">
      <c r="A37" s="4" t="s">
        <v>49</v>
      </c>
      <c r="B37" s="2">
        <v>0.0</v>
      </c>
      <c r="C37" s="14" t="s">
        <v>30</v>
      </c>
      <c r="D37" s="24"/>
      <c r="E37" s="25"/>
    </row>
    <row r="38" ht="13.5" customHeight="1">
      <c r="A38" s="9"/>
      <c r="B38" s="2"/>
      <c r="C38" s="2"/>
      <c r="D38" s="2"/>
      <c r="E38" s="2"/>
    </row>
    <row r="39" ht="13.5" customHeight="1">
      <c r="A39" s="9" t="s">
        <v>50</v>
      </c>
      <c r="B39" s="2"/>
      <c r="C39" s="2"/>
      <c r="D39" s="2"/>
      <c r="E39" s="2"/>
    </row>
    <row r="40" ht="13.5" customHeight="1">
      <c r="A40" s="9"/>
      <c r="B40" s="26" t="s">
        <v>51</v>
      </c>
      <c r="C40" s="26"/>
      <c r="D40" s="27" t="str">
        <f>IF(B12="intermediate","total applied amount",IF(B12="final fuel","total energy content",""))</f>
        <v>total applied amount</v>
      </c>
      <c r="E40" s="2"/>
    </row>
    <row r="41" ht="14.25" customHeight="1">
      <c r="A41" s="17" t="str">
        <f>B28</f>
        <v>TPO</v>
      </c>
      <c r="B41" s="28">
        <v>40.0</v>
      </c>
      <c r="C41" s="29" t="str">
        <f>IF(B12="intermediate","M_f,total =",IF(B12="final fuel","E_f,total =",""))</f>
        <v>M_f,total =</v>
      </c>
      <c r="D41" s="30">
        <f>IF(B12="intermediate",B9,IF(B12="final fuel",B9*B41,""))</f>
        <v>1348.84</v>
      </c>
      <c r="E41" s="31" t="str">
        <f>IF(B12="intermediate","ton_dry",IF(B12="final fuel","MJ",""))</f>
        <v>ton_dry</v>
      </c>
    </row>
    <row r="42" ht="14.25" customHeight="1">
      <c r="A42" s="17" t="str">
        <f>IF(B6="","",B6)</f>
        <v>Naphtha, CLGO, CHGO</v>
      </c>
      <c r="B42" s="28">
        <v>43.09518935516888</v>
      </c>
      <c r="C42" s="29" t="str">
        <f>IF(B12="intermediate","M_o,total =",IF(B12="final fuel","E_o,total =",""))</f>
        <v>M_o,total =</v>
      </c>
      <c r="D42" s="30">
        <f>IF(B12="intermediate",B8,IF(B12="final fuel",B8*B42,""))</f>
        <v>1317.814531</v>
      </c>
      <c r="E42" s="31" t="str">
        <f>IF(B12="intermediate","ton_dry",IF(B12="final fuel","MJ",""))</f>
        <v>ton_dry</v>
      </c>
    </row>
    <row r="43" ht="19.5" customHeight="1">
      <c r="A43" s="32" t="str">
        <f>IF(B12="intermediate","FF =",IF(B12="final fuel","FF_ff =",""))</f>
        <v>FF =</v>
      </c>
      <c r="B43" s="33" t="str">
        <f>IF(B12="intermediate","M_f,total / M_o,total",IF(B12="final fuel","E_f,total / E_o,total",""))</f>
        <v>M_f,total / M_o,total</v>
      </c>
      <c r="C43" s="14"/>
      <c r="D43" s="34"/>
      <c r="E43" s="35"/>
    </row>
    <row r="44" ht="14.25" customHeight="1">
      <c r="A44" s="32" t="str">
        <f>"="</f>
        <v>=</v>
      </c>
      <c r="B44" s="36">
        <f>IFERROR(D41/D42,"")</f>
        <v>1.023543123</v>
      </c>
      <c r="C44" s="14"/>
      <c r="D44" s="34"/>
      <c r="E44" s="35"/>
    </row>
    <row r="45" ht="6.0" customHeight="1">
      <c r="A45" s="37"/>
      <c r="B45" s="35"/>
      <c r="C45" s="14"/>
      <c r="D45" s="34"/>
      <c r="E45" s="35"/>
    </row>
    <row r="46" ht="14.25" customHeight="1">
      <c r="A46" s="4" t="s">
        <v>52</v>
      </c>
      <c r="B46" s="27">
        <f t="shared" ref="B46:B52" si="1">IFERROR(B31*$B$44,"")</f>
        <v>0</v>
      </c>
      <c r="C46" s="14" t="s">
        <v>30</v>
      </c>
      <c r="D46" s="24"/>
      <c r="E46" s="25"/>
    </row>
    <row r="47" ht="14.25" customHeight="1">
      <c r="A47" s="4" t="s">
        <v>53</v>
      </c>
      <c r="B47" s="27">
        <f t="shared" si="1"/>
        <v>0</v>
      </c>
      <c r="C47" s="14" t="s">
        <v>30</v>
      </c>
      <c r="D47" s="24"/>
      <c r="E47" s="25"/>
    </row>
    <row r="48" ht="14.25" customHeight="1">
      <c r="A48" s="4" t="s">
        <v>54</v>
      </c>
      <c r="B48" s="38">
        <f t="shared" si="1"/>
        <v>85.24067127</v>
      </c>
      <c r="C48" s="14" t="s">
        <v>30</v>
      </c>
      <c r="D48" s="24"/>
      <c r="E48" s="25"/>
    </row>
    <row r="49" ht="14.25" customHeight="1">
      <c r="A49" s="4" t="s">
        <v>55</v>
      </c>
      <c r="B49" s="38">
        <f t="shared" si="1"/>
        <v>74.87217944</v>
      </c>
      <c r="C49" s="14" t="s">
        <v>30</v>
      </c>
      <c r="D49" s="24"/>
      <c r="E49" s="25"/>
    </row>
    <row r="50" ht="14.25" customHeight="1">
      <c r="A50" s="4" t="s">
        <v>56</v>
      </c>
      <c r="B50" s="27">
        <f t="shared" si="1"/>
        <v>0</v>
      </c>
      <c r="C50" s="14" t="s">
        <v>30</v>
      </c>
      <c r="D50" s="24"/>
      <c r="E50" s="25"/>
    </row>
    <row r="51" ht="14.25" customHeight="1">
      <c r="A51" s="4" t="s">
        <v>57</v>
      </c>
      <c r="B51" s="27">
        <f t="shared" si="1"/>
        <v>0</v>
      </c>
      <c r="C51" s="14" t="s">
        <v>30</v>
      </c>
      <c r="D51" s="24"/>
      <c r="E51" s="25"/>
    </row>
    <row r="52" ht="14.25" customHeight="1">
      <c r="A52" s="4" t="s">
        <v>58</v>
      </c>
      <c r="B52" s="27">
        <f t="shared" si="1"/>
        <v>0</v>
      </c>
      <c r="C52" s="14" t="s">
        <v>30</v>
      </c>
      <c r="D52" s="24"/>
      <c r="E52" s="25"/>
    </row>
    <row r="53" ht="14.25" customHeight="1">
      <c r="A53" s="4"/>
      <c r="B53" s="2"/>
      <c r="C53" s="14"/>
      <c r="D53" s="24"/>
      <c r="E53" s="25"/>
    </row>
    <row r="54" ht="14.25" customHeight="1">
      <c r="A54" s="9" t="s">
        <v>59</v>
      </c>
      <c r="B54" s="2"/>
      <c r="C54" s="14"/>
      <c r="D54" s="24"/>
      <c r="E54" s="25"/>
    </row>
    <row r="55" ht="14.25" customHeight="1">
      <c r="A55" s="17" t="str">
        <f>IF(B6="","",B6)</f>
        <v>Naphtha, CLGO, CHGO</v>
      </c>
      <c r="B55" s="2"/>
      <c r="C55" s="14"/>
      <c r="D55" s="24"/>
      <c r="E55" s="25"/>
    </row>
    <row r="56" ht="14.25" customHeight="1">
      <c r="A56" s="4" t="s">
        <v>60</v>
      </c>
      <c r="B56" s="27">
        <f t="shared" ref="B56:B59" si="2">IF(ISNUMBER(B17),B17,0)+IF(ISNUMBER(B46),B46,0)</f>
        <v>0</v>
      </c>
      <c r="C56" s="14" t="s">
        <v>30</v>
      </c>
      <c r="D56" s="24"/>
      <c r="E56" s="25"/>
    </row>
    <row r="57" ht="14.25" customHeight="1">
      <c r="A57" s="4" t="s">
        <v>61</v>
      </c>
      <c r="B57" s="27">
        <f t="shared" si="2"/>
        <v>0</v>
      </c>
      <c r="C57" s="14" t="s">
        <v>30</v>
      </c>
      <c r="D57" s="24"/>
      <c r="E57" s="25"/>
    </row>
    <row r="58" ht="14.25" customHeight="1">
      <c r="A58" s="39" t="s">
        <v>62</v>
      </c>
      <c r="B58" s="38">
        <f t="shared" si="2"/>
        <v>144.4062787</v>
      </c>
      <c r="C58" s="14" t="s">
        <v>30</v>
      </c>
      <c r="D58" s="24"/>
      <c r="E58" s="25"/>
    </row>
    <row r="59" ht="14.25" customHeight="1">
      <c r="A59" s="39" t="s">
        <v>63</v>
      </c>
      <c r="B59" s="38">
        <f t="shared" si="2"/>
        <v>177.2019981</v>
      </c>
      <c r="C59" s="14" t="s">
        <v>30</v>
      </c>
      <c r="D59" s="24"/>
      <c r="E59" s="25"/>
    </row>
    <row r="60" ht="14.25" customHeight="1">
      <c r="A60" s="39" t="s">
        <v>64</v>
      </c>
      <c r="B60" s="21" t="s">
        <v>29</v>
      </c>
      <c r="C60" s="14" t="s">
        <v>30</v>
      </c>
      <c r="D60" s="24"/>
      <c r="E60" s="25"/>
    </row>
    <row r="61" ht="14.25" customHeight="1">
      <c r="A61" s="39" t="s">
        <v>65</v>
      </c>
      <c r="B61" s="27" t="str">
        <f>B22</f>
        <v>(NA)</v>
      </c>
      <c r="C61" s="14" t="s">
        <v>30</v>
      </c>
      <c r="D61" s="24"/>
      <c r="E61" s="25"/>
    </row>
    <row r="62" ht="14.25" customHeight="1">
      <c r="A62" s="39" t="s">
        <v>66</v>
      </c>
      <c r="B62" s="27">
        <f t="shared" ref="B62:B64" si="3">IF(ISNUMBER(B23),B23,0)+IF(ISNUMBER(B50),B50,0)</f>
        <v>0</v>
      </c>
      <c r="C62" s="14" t="s">
        <v>30</v>
      </c>
      <c r="D62" s="24"/>
      <c r="E62" s="25"/>
    </row>
    <row r="63" ht="14.25" customHeight="1">
      <c r="A63" s="39" t="s">
        <v>67</v>
      </c>
      <c r="B63" s="27">
        <f t="shared" si="3"/>
        <v>0</v>
      </c>
      <c r="C63" s="14" t="s">
        <v>30</v>
      </c>
      <c r="D63" s="24"/>
      <c r="E63" s="25"/>
    </row>
    <row r="64" ht="14.25" customHeight="1">
      <c r="A64" s="39" t="s">
        <v>68</v>
      </c>
      <c r="B64" s="27">
        <f t="shared" si="3"/>
        <v>0</v>
      </c>
      <c r="C64" s="14" t="s">
        <v>30</v>
      </c>
      <c r="D64" s="24"/>
      <c r="E64" s="25"/>
    </row>
    <row r="65" ht="14.25" customHeight="1">
      <c r="A65" s="4"/>
      <c r="B65" s="35"/>
      <c r="C65" s="14"/>
      <c r="D65" s="34"/>
      <c r="E65" s="35"/>
    </row>
    <row r="66" ht="13.5" customHeight="1">
      <c r="A66" s="6" t="s">
        <v>69</v>
      </c>
    </row>
    <row r="67" ht="13.5" customHeight="1">
      <c r="A67" s="9"/>
      <c r="B67" s="2" t="s">
        <v>70</v>
      </c>
      <c r="C67" s="40" t="str">
        <f>"yield (kg_dry/"&amp;IF(ISNUMBER(D7-B7+1),D7-B7+1,"?")&amp;"day(s))"</f>
        <v>yield (kg_dry/151day(s))</v>
      </c>
      <c r="D67" s="2" t="s">
        <v>51</v>
      </c>
      <c r="E67" s="41"/>
    </row>
    <row r="68" ht="13.5" customHeight="1">
      <c r="A68" s="4" t="s">
        <v>71</v>
      </c>
      <c r="B68" s="27" t="str">
        <f>B6</f>
        <v>Naphtha, CLGO, CHGO</v>
      </c>
      <c r="C68" s="42">
        <v>1317814.5306</v>
      </c>
      <c r="D68" s="43">
        <v>43.09518935516888</v>
      </c>
      <c r="E68" s="44"/>
    </row>
    <row r="69" ht="13.5" customHeight="1">
      <c r="A69" s="4" t="s">
        <v>72</v>
      </c>
      <c r="B69" s="7" t="s">
        <v>73</v>
      </c>
      <c r="C69" s="42">
        <v>31023.2694</v>
      </c>
      <c r="D69" s="45">
        <v>32.84058512780954</v>
      </c>
      <c r="E69" s="44"/>
    </row>
    <row r="70" ht="7.5" customHeight="1"/>
    <row r="71" ht="15.75" customHeight="1">
      <c r="B71" s="46" t="str">
        <f>IF(B12="intermediate","E_ip =",IF(B12="final fuel","E_bf =",""))</f>
        <v>E_ip =</v>
      </c>
      <c r="C71" s="42">
        <f t="shared" ref="C71:C72" si="4">C68*D68</f>
        <v>56791466.73</v>
      </c>
      <c r="D71" s="47" t="s">
        <v>74</v>
      </c>
    </row>
    <row r="72" ht="15.75" customHeight="1">
      <c r="B72" s="23" t="s">
        <v>75</v>
      </c>
      <c r="C72" s="48">
        <f t="shared" si="4"/>
        <v>1018822.32</v>
      </c>
      <c r="D72" s="47" t="s">
        <v>74</v>
      </c>
    </row>
    <row r="73" ht="19.5" customHeight="1">
      <c r="A73" s="32" t="str">
        <f>IF(B12="intermediate","AF_ip =",IF(B12="final fuel","AF_f =",""))</f>
        <v>AF_ip =</v>
      </c>
      <c r="B73" s="33" t="str">
        <f>IF(B12="intermediate","E_ip / E_total(E_ip+E_cp)",IF(B12="final fuel","E_bf / E_total(E_bf+E_cp)",""))</f>
        <v>E_ip / E_total(E_ip+E_cp)</v>
      </c>
      <c r="C73" s="14"/>
      <c r="D73" s="34"/>
      <c r="E73" s="35"/>
    </row>
    <row r="74" ht="15.75" customHeight="1">
      <c r="A74" s="46" t="s">
        <v>76</v>
      </c>
      <c r="B74" s="48">
        <f>IFERROR(C71/(C71+C72),"")</f>
        <v>0.9823764535</v>
      </c>
    </row>
    <row r="75" ht="7.5" customHeight="1"/>
    <row r="76" ht="14.25" customHeight="1">
      <c r="A76" s="4" t="s">
        <v>77</v>
      </c>
      <c r="B76" s="27">
        <f>IFERROR(IF(B12="intermediate",B56*$B$74,IF(B12="final fuel",B56*$B$74/$D$68,"")),"")</f>
        <v>0</v>
      </c>
      <c r="C76" s="31" t="str">
        <f>IF(B12="intermediate","kg CO₂ eq/ton_dry",IF(B12="final fuel","g CO2eq/MJ_biofuel",""))</f>
        <v>kg CO₂ eq/ton_dry</v>
      </c>
      <c r="D76" s="24"/>
      <c r="E76" s="25"/>
    </row>
    <row r="77" ht="14.25" customHeight="1">
      <c r="A77" s="4" t="s">
        <v>78</v>
      </c>
      <c r="B77" s="27">
        <f>IFERROR(IF(B12="intermediate",B57*$B$74,IF(B12="final fuel",B57*$B$74/$D$68,"")),"")</f>
        <v>0</v>
      </c>
      <c r="C77" s="31" t="str">
        <f>IF(B12="intermediate","kg CO₂ eq/ton_dry",IF(B12="final fuel","g CO2eq/MJ_biofuel",""))</f>
        <v>kg CO₂ eq/ton_dry</v>
      </c>
      <c r="D77" s="24"/>
      <c r="E77" s="25"/>
    </row>
    <row r="78" ht="14.25" customHeight="1">
      <c r="A78" s="39" t="s">
        <v>79</v>
      </c>
      <c r="B78" s="38">
        <f>IFERROR(IF(B12="intermediate",B58*$B$74,IF(B12="final fuel",B58*$B$74/$D$68,"")),"")</f>
        <v>141.8613279</v>
      </c>
      <c r="C78" s="31" t="str">
        <f>IF(B12="intermediate","kg CO₂ eq/ton_dry",IF(B12="final fuel","g CO2eq/MJ_biofuel",""))</f>
        <v>kg CO₂ eq/ton_dry</v>
      </c>
      <c r="D78" s="24"/>
      <c r="E78" s="25"/>
    </row>
    <row r="79" ht="14.25" customHeight="1">
      <c r="A79" s="39" t="s">
        <v>80</v>
      </c>
      <c r="B79" s="38">
        <f>IFERROR(IF(B12="intermediate",B59*$B$74,IF(B12="final fuel",B59*$B$74/$D$68,"")),"")</f>
        <v>174.0790704</v>
      </c>
      <c r="C79" s="31" t="str">
        <f>IF(B12="intermediate","kg CO₂ eq/ton_dry",IF(B12="final fuel","g CO2eq/MJ_biofuel",""))</f>
        <v>kg CO₂ eq/ton_dry</v>
      </c>
      <c r="D79" s="24"/>
      <c r="E79" s="25"/>
    </row>
    <row r="80" ht="14.25" customHeight="1">
      <c r="A80" s="39" t="s">
        <v>81</v>
      </c>
      <c r="B80" s="21" t="str">
        <f t="shared" ref="B80:B81" si="5">B60</f>
        <v>(NA)</v>
      </c>
      <c r="C80" s="31" t="str">
        <f>IF(B12="intermediate","kg CO₂ eq/ton_dry",IF(B12="final fuel","g CO2eq/MJ_biofuel",""))</f>
        <v>kg CO₂ eq/ton_dry</v>
      </c>
      <c r="D80" s="24"/>
      <c r="E80" s="25"/>
    </row>
    <row r="81" ht="14.25" customHeight="1">
      <c r="A81" s="39" t="s">
        <v>82</v>
      </c>
      <c r="B81" s="27" t="str">
        <f t="shared" si="5"/>
        <v>(NA)</v>
      </c>
      <c r="C81" s="31" t="str">
        <f>IF(B12="intermediate","kg CO₂ eq/ton_dry",IF(B12="final fuel","g CO2eq/MJ_biofuel",""))</f>
        <v>kg CO₂ eq/ton_dry</v>
      </c>
      <c r="D81" s="24"/>
      <c r="E81" s="25"/>
    </row>
    <row r="82" ht="14.25" customHeight="1">
      <c r="A82" s="39" t="s">
        <v>83</v>
      </c>
      <c r="B82" s="27">
        <f>IFERROR(IF(B12="intermediate",B62*$B$74,IF(B12="final fuel",B62*$B$74/$D$68,"")),"")</f>
        <v>0</v>
      </c>
      <c r="C82" s="31" t="str">
        <f>IF(B12="intermediate","kg CO₂ eq/ton_dry",IF(B12="final fuel","g CO2eq/MJ_biofuel",""))</f>
        <v>kg CO₂ eq/ton_dry</v>
      </c>
      <c r="D82" s="24"/>
      <c r="E82" s="25"/>
    </row>
    <row r="83" ht="15.75" customHeight="1">
      <c r="A83" s="39" t="s">
        <v>84</v>
      </c>
      <c r="B83" s="27">
        <f>IFERROR(IF(B12="intermediate",B63*$B$74,IF(B12="final fuel",B63*$B$74/$D$68,"")),"")</f>
        <v>0</v>
      </c>
      <c r="C83" s="31" t="str">
        <f>IF(B12="intermediate","kg CO₂ eq/ton_dry",IF(B12="final fuel","g CO2eq/MJ_biofuel",""))</f>
        <v>kg CO₂ eq/ton_dry</v>
      </c>
    </row>
    <row r="84" ht="15.75" customHeight="1">
      <c r="A84" s="39" t="s">
        <v>85</v>
      </c>
      <c r="B84" s="27">
        <f>IFERROR(IF(B12="intermediate",B64*$B$74,IF(B12="final fuel",B64*$B$74/$D$68,"")),"")</f>
        <v>0</v>
      </c>
      <c r="C84" s="31" t="str">
        <f>IF(B12="intermediate","kg CO₂ eq/ton_dry",IF(B12="final fuel","g CO2eq/MJ_biofuel",""))</f>
        <v>kg CO₂ eq/ton_dry</v>
      </c>
    </row>
    <row r="85" ht="15.75" customHeight="1">
      <c r="A85" s="39"/>
      <c r="B85" s="2"/>
      <c r="C85" s="14"/>
    </row>
    <row r="86" ht="13.5" customHeight="1">
      <c r="A86" s="2"/>
      <c r="B86" s="2"/>
      <c r="C86" s="2"/>
      <c r="D86" s="2"/>
      <c r="E86" s="2"/>
    </row>
    <row r="87" ht="13.5" customHeight="1">
      <c r="A87" s="5" t="s">
        <v>86</v>
      </c>
      <c r="B87" s="5"/>
      <c r="C87" s="5"/>
      <c r="D87" s="5"/>
      <c r="E87" s="5"/>
    </row>
    <row r="88" ht="25.5" customHeight="1">
      <c r="A88" s="32" t="str">
        <f>IF(B12="intermediate","Unit Emission (E) =",IF(B12="final fuel","Carbon Intensity (CI) =",""))</f>
        <v>Unit Emission (E) =</v>
      </c>
      <c r="B88" s="9" t="s">
        <v>87</v>
      </c>
      <c r="C88" s="9"/>
      <c r="D88" s="9"/>
      <c r="E88" s="9"/>
    </row>
    <row r="89" ht="13.5" customHeight="1">
      <c r="A89" s="32" t="str">
        <f>"="</f>
        <v>=</v>
      </c>
      <c r="B89" s="49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315.9403983</v>
      </c>
      <c r="C89" s="50" t="str">
        <f>IF(B12="intermediate","kg CO₂ eq/ton_dry",IF(B12="final fuel","g CO₂ eq/MJ_biofuel",""))</f>
        <v>kg CO₂ eq/ton_dry</v>
      </c>
      <c r="D89" s="2"/>
      <c r="E89" s="2"/>
    </row>
    <row r="90" ht="13.5" customHeight="1">
      <c r="A90" s="37" t="s">
        <v>88</v>
      </c>
      <c r="B90" s="51">
        <f>IFERROR(B89/D68,"")</f>
        <v>7.331221954</v>
      </c>
      <c r="C90" s="9" t="s">
        <v>89</v>
      </c>
      <c r="D90" s="2"/>
      <c r="E90" s="2"/>
    </row>
    <row r="91" ht="15.75" customHeight="1">
      <c r="A91" s="52"/>
      <c r="B91" s="53"/>
      <c r="C91" s="53"/>
      <c r="D91" s="53"/>
      <c r="E91" s="53"/>
    </row>
    <row r="92" ht="15.75" customHeight="1">
      <c r="A92" s="37" t="s">
        <v>90</v>
      </c>
      <c r="B92" s="49">
        <f>IFERROR(B89*44.9/B42,"")</f>
        <v>329.1718657</v>
      </c>
      <c r="C92" s="54" t="str">
        <f>IF(B12="intermediate","kg CO₂ eq/ton_dry",IF(B12="final fuel","g CO₂ eq/MJ_biofuel",""))</f>
        <v>kg CO₂ eq/ton_dry</v>
      </c>
    </row>
    <row r="93" ht="15.75" customHeight="1">
      <c r="A93" s="37" t="s">
        <v>91</v>
      </c>
      <c r="B93" s="49">
        <f>IFERROR(B89*43/B42,"")</f>
        <v>315.242544</v>
      </c>
      <c r="C93" s="54" t="str">
        <f>IF(B12="intermediate","kg CO₂ eq/ton_dry",IF(B12="final fuel","g CO₂ eq/MJ_biofuel",""))</f>
        <v>kg CO₂ eq/ton_dry</v>
      </c>
    </row>
    <row r="94" ht="15.75" customHeight="1">
      <c r="A94" s="37" t="s">
        <v>92</v>
      </c>
      <c r="B94" s="49">
        <f>IFERROR(B89*40.5/B42,"")</f>
        <v>296.9144891</v>
      </c>
      <c r="C94" s="54" t="str">
        <f>IF(B12="intermediate","kg CO₂ eq/ton_dry",IF(B12="final fuel","g CO₂ eq/MJ_biofuel",""))</f>
        <v>kg CO₂ eq/ton_dry</v>
      </c>
    </row>
    <row r="95" ht="15.75" customHeight="1">
      <c r="A95" s="55"/>
    </row>
    <row r="96" ht="12.75" customHeight="1"/>
    <row r="97" ht="15.75" customHeight="1">
      <c r="A97" s="56" t="s">
        <v>93</v>
      </c>
      <c r="B97" s="57" t="s">
        <v>94</v>
      </c>
      <c r="C97" s="57"/>
      <c r="D97" s="57" t="s">
        <v>18</v>
      </c>
      <c r="E97" s="58" t="str">
        <f>HYPERLINK("https://www.engineeringtoolbox.com/fuels-higher-calorific-values-d_169.html","Engineering ToolBox: Petroleum naphtha LHV = 44.9 MJ/kg")</f>
        <v>Engineering ToolBox: Petroleum naphtha LHV = 44.9 MJ/kg</v>
      </c>
    </row>
    <row r="98" ht="15.75" customHeight="1">
      <c r="A98" s="57" t="str">
        <f t="shared" ref="A98:A106" si="6">A76</f>
        <v>allocated e_ec =</v>
      </c>
      <c r="B98" s="59">
        <f t="shared" ref="B98:B106" si="7">IFERROR(B76*44.9/$B$42,"(NA)")</f>
        <v>0</v>
      </c>
      <c r="C98" s="59" t="str">
        <f t="shared" ref="C98:C106" si="8">C76</f>
        <v>kg CO₂ eq/ton_dry</v>
      </c>
      <c r="D98" s="59"/>
      <c r="E98" s="56"/>
    </row>
    <row r="99" ht="15.75" customHeight="1">
      <c r="A99" s="57" t="str">
        <f t="shared" si="6"/>
        <v>allocated e_l =</v>
      </c>
      <c r="B99" s="59">
        <f t="shared" si="7"/>
        <v>0</v>
      </c>
      <c r="C99" s="59" t="str">
        <f t="shared" si="8"/>
        <v>kg CO₂ eq/ton_dry</v>
      </c>
      <c r="D99" s="59"/>
      <c r="E99" s="56"/>
    </row>
    <row r="100" ht="15.75" customHeight="1">
      <c r="A100" s="57" t="str">
        <f t="shared" si="6"/>
        <v>allocated e_p =</v>
      </c>
      <c r="B100" s="60">
        <f t="shared" si="7"/>
        <v>147.802428</v>
      </c>
      <c r="C100" s="59" t="str">
        <f t="shared" si="8"/>
        <v>kg CO₂ eq/ton_dry</v>
      </c>
      <c r="D100" s="59"/>
      <c r="E100" s="56"/>
    </row>
    <row r="101" ht="15.75" customHeight="1">
      <c r="A101" s="57" t="str">
        <f t="shared" si="6"/>
        <v>allocated e_td,up =</v>
      </c>
      <c r="B101" s="60">
        <f t="shared" si="7"/>
        <v>181.3694377</v>
      </c>
      <c r="C101" s="59" t="str">
        <f t="shared" si="8"/>
        <v>kg CO₂ eq/ton_dry</v>
      </c>
      <c r="D101" s="59"/>
      <c r="E101" s="56"/>
    </row>
    <row r="102" ht="15.75" customHeight="1">
      <c r="A102" s="57" t="str">
        <f t="shared" si="6"/>
        <v>allocated e_td,down =</v>
      </c>
      <c r="B102" s="59" t="str">
        <f t="shared" si="7"/>
        <v>(NA)</v>
      </c>
      <c r="C102" s="59" t="str">
        <f t="shared" si="8"/>
        <v>kg CO₂ eq/ton_dry</v>
      </c>
      <c r="D102" s="59"/>
      <c r="E102" s="56"/>
    </row>
    <row r="103" ht="15.75" customHeight="1">
      <c r="A103" s="57" t="str">
        <f t="shared" si="6"/>
        <v>allocated e_u =</v>
      </c>
      <c r="B103" s="59" t="str">
        <f t="shared" si="7"/>
        <v>(NA)</v>
      </c>
      <c r="C103" s="59" t="str">
        <f t="shared" si="8"/>
        <v>kg CO₂ eq/ton_dry</v>
      </c>
      <c r="D103" s="59"/>
      <c r="E103" s="56"/>
    </row>
    <row r="104" ht="15.75" customHeight="1">
      <c r="A104" s="57" t="str">
        <f t="shared" si="6"/>
        <v>allocated e_sca =</v>
      </c>
      <c r="B104" s="59">
        <f t="shared" si="7"/>
        <v>0</v>
      </c>
      <c r="C104" s="59" t="str">
        <f t="shared" si="8"/>
        <v>kg CO₂ eq/ton_dry</v>
      </c>
      <c r="D104" s="59"/>
      <c r="E104" s="56"/>
    </row>
    <row r="105" ht="15.75" customHeight="1">
      <c r="A105" s="57" t="str">
        <f t="shared" si="6"/>
        <v>allocated e_ccs =</v>
      </c>
      <c r="B105" s="59">
        <f t="shared" si="7"/>
        <v>0</v>
      </c>
      <c r="C105" s="59" t="str">
        <f t="shared" si="8"/>
        <v>kg CO₂ eq/ton_dry</v>
      </c>
      <c r="D105" s="59"/>
      <c r="E105" s="56"/>
    </row>
    <row r="106" ht="15.75" customHeight="1">
      <c r="A106" s="57" t="str">
        <f t="shared" si="6"/>
        <v>allocated e_ccr =</v>
      </c>
      <c r="B106" s="59">
        <f t="shared" si="7"/>
        <v>0</v>
      </c>
      <c r="C106" s="59" t="str">
        <f t="shared" si="8"/>
        <v>kg CO₂ eq/ton_dry</v>
      </c>
      <c r="D106" s="59"/>
      <c r="E106" s="56"/>
    </row>
    <row r="107" ht="15.75" customHeight="1">
      <c r="A107" s="57" t="s">
        <v>95</v>
      </c>
      <c r="B107" s="61">
        <f>SUM(B98:B106)</f>
        <v>329.1718657</v>
      </c>
      <c r="C107" s="59" t="str">
        <f>C92</f>
        <v>kg CO₂ eq/ton_dry</v>
      </c>
    </row>
    <row r="108" ht="15.75" customHeight="1">
      <c r="A108" s="57"/>
      <c r="B108" s="56"/>
      <c r="C108" s="59"/>
    </row>
    <row r="109" ht="12.75" customHeight="1"/>
    <row r="110" ht="15.75" customHeight="1">
      <c r="A110" s="56" t="s">
        <v>96</v>
      </c>
      <c r="B110" s="56" t="s">
        <v>97</v>
      </c>
      <c r="D110" s="57" t="s">
        <v>18</v>
      </c>
      <c r="E110" s="58" t="str">
        <f>HYPERLINK("https://courses.grainger.illinois.edu/npre470/sp2018/web/Lower_and_Higher_Heating_Values_of_Gas_Liquid_and_Solid_Fuels.pdf","U. of Illinois / GREET: Diesel (CLGO equivalent) LHV ≈ 43 MJ/kg")</f>
        <v>U. of Illinois / GREET: Diesel (CLGO equivalent) LHV ≈ 43 MJ/kg</v>
      </c>
    </row>
    <row r="111" ht="15.75" customHeight="1">
      <c r="A111" s="57" t="str">
        <f t="shared" ref="A111:A119" si="9">A76</f>
        <v>allocated e_ec =</v>
      </c>
      <c r="B111" s="59">
        <f t="shared" ref="B111:B119" si="10">IFERROR(B76*43/$B$42,"(NA)")</f>
        <v>0</v>
      </c>
      <c r="C111" s="59" t="str">
        <f t="shared" ref="C111:C119" si="11">C76</f>
        <v>kg CO₂ eq/ton_dry</v>
      </c>
    </row>
    <row r="112" ht="15.75" customHeight="1">
      <c r="A112" s="57" t="str">
        <f t="shared" si="9"/>
        <v>allocated e_l =</v>
      </c>
      <c r="B112" s="59">
        <f t="shared" si="10"/>
        <v>0</v>
      </c>
      <c r="C112" s="59" t="str">
        <f t="shared" si="11"/>
        <v>kg CO₂ eq/ton_dry</v>
      </c>
    </row>
    <row r="113" ht="15.75" customHeight="1">
      <c r="A113" s="57" t="str">
        <f t="shared" si="9"/>
        <v>allocated e_p =</v>
      </c>
      <c r="B113" s="60">
        <f t="shared" si="10"/>
        <v>141.5479823</v>
      </c>
      <c r="C113" s="59" t="str">
        <f t="shared" si="11"/>
        <v>kg CO₂ eq/ton_dry</v>
      </c>
    </row>
    <row r="114" ht="15.75" customHeight="1">
      <c r="A114" s="57" t="str">
        <f t="shared" si="9"/>
        <v>allocated e_td,up =</v>
      </c>
      <c r="B114" s="60">
        <f t="shared" si="10"/>
        <v>173.6945617</v>
      </c>
      <c r="C114" s="59" t="str">
        <f t="shared" si="11"/>
        <v>kg CO₂ eq/ton_dry</v>
      </c>
    </row>
    <row r="115" ht="15.75" customHeight="1">
      <c r="A115" s="57" t="str">
        <f t="shared" si="9"/>
        <v>allocated e_td,down =</v>
      </c>
      <c r="B115" s="59" t="str">
        <f t="shared" si="10"/>
        <v>(NA)</v>
      </c>
      <c r="C115" s="59" t="str">
        <f t="shared" si="11"/>
        <v>kg CO₂ eq/ton_dry</v>
      </c>
    </row>
    <row r="116" ht="15.75" customHeight="1">
      <c r="A116" s="57" t="str">
        <f t="shared" si="9"/>
        <v>allocated e_u =</v>
      </c>
      <c r="B116" s="59" t="str">
        <f t="shared" si="10"/>
        <v>(NA)</v>
      </c>
      <c r="C116" s="59" t="str">
        <f t="shared" si="11"/>
        <v>kg CO₂ eq/ton_dry</v>
      </c>
    </row>
    <row r="117" ht="15.75" customHeight="1">
      <c r="A117" s="57" t="str">
        <f t="shared" si="9"/>
        <v>allocated e_sca =</v>
      </c>
      <c r="B117" s="59">
        <f t="shared" si="10"/>
        <v>0</v>
      </c>
      <c r="C117" s="59" t="str">
        <f t="shared" si="11"/>
        <v>kg CO₂ eq/ton_dry</v>
      </c>
    </row>
    <row r="118" ht="15.75" customHeight="1">
      <c r="A118" s="57" t="str">
        <f t="shared" si="9"/>
        <v>allocated e_ccs =</v>
      </c>
      <c r="B118" s="59">
        <f t="shared" si="10"/>
        <v>0</v>
      </c>
      <c r="C118" s="59" t="str">
        <f t="shared" si="11"/>
        <v>kg CO₂ eq/ton_dry</v>
      </c>
    </row>
    <row r="119" ht="15.75" customHeight="1">
      <c r="A119" s="57" t="str">
        <f t="shared" si="9"/>
        <v>allocated e_ccr =</v>
      </c>
      <c r="B119" s="59">
        <f t="shared" si="10"/>
        <v>0</v>
      </c>
      <c r="C119" s="59" t="str">
        <f t="shared" si="11"/>
        <v>kg CO₂ eq/ton_dry</v>
      </c>
    </row>
    <row r="120" ht="15.75" customHeight="1">
      <c r="A120" s="57" t="s">
        <v>98</v>
      </c>
      <c r="B120" s="61">
        <f>SUM(B111:B119)</f>
        <v>315.242544</v>
      </c>
      <c r="C120" s="56" t="str">
        <f>C93</f>
        <v>kg CO₂ eq/ton_dry</v>
      </c>
    </row>
    <row r="121" ht="12.75" customHeight="1"/>
    <row r="122" ht="15.75" customHeight="1">
      <c r="A122" s="56" t="s">
        <v>99</v>
      </c>
      <c r="B122" s="56" t="s">
        <v>100</v>
      </c>
      <c r="D122" s="57" t="s">
        <v>18</v>
      </c>
      <c r="E122" s="58" t="str">
        <f>HYPERLINK("https://www.engineeringtoolbox.com/fuels-higher-calorific-values-d_169.html","Engineering ToolBox: Heavy Gas Oil / Heavy fuel oil LHV ≈ 40.5 MJ/kg")</f>
        <v>Engineering ToolBox: Heavy Gas Oil / Heavy fuel oil LHV ≈ 40.5 MJ/kg</v>
      </c>
    </row>
    <row r="123" ht="15.75" customHeight="1">
      <c r="A123" s="57" t="str">
        <f t="shared" ref="A123:A131" si="12">A76</f>
        <v>allocated e_ec =</v>
      </c>
      <c r="B123" s="59">
        <f t="shared" ref="B123:B131" si="13">IFERROR(B76*40.5/$B$42,"(NA)")</f>
        <v>0</v>
      </c>
      <c r="C123" s="59" t="str">
        <f t="shared" ref="C123:C131" si="14">C76</f>
        <v>kg CO₂ eq/ton_dry</v>
      </c>
    </row>
    <row r="124" ht="15.75" customHeight="1">
      <c r="A124" s="57" t="str">
        <f t="shared" si="12"/>
        <v>allocated e_l =</v>
      </c>
      <c r="B124" s="59">
        <f t="shared" si="13"/>
        <v>0</v>
      </c>
      <c r="C124" s="59" t="str">
        <f t="shared" si="14"/>
        <v>kg CO₂ eq/ton_dry</v>
      </c>
    </row>
    <row r="125" ht="15.75" customHeight="1">
      <c r="A125" s="57" t="str">
        <f t="shared" si="12"/>
        <v>allocated e_p =</v>
      </c>
      <c r="B125" s="60">
        <f t="shared" si="13"/>
        <v>133.3184484</v>
      </c>
      <c r="C125" s="59" t="str">
        <f t="shared" si="14"/>
        <v>kg CO₂ eq/ton_dry</v>
      </c>
    </row>
    <row r="126" ht="15.75" customHeight="1">
      <c r="A126" s="57" t="str">
        <f t="shared" si="12"/>
        <v>allocated e_td,up =</v>
      </c>
      <c r="B126" s="60">
        <f t="shared" si="13"/>
        <v>163.5960407</v>
      </c>
      <c r="C126" s="59" t="str">
        <f t="shared" si="14"/>
        <v>kg CO₂ eq/ton_dry</v>
      </c>
    </row>
    <row r="127" ht="15.75" customHeight="1">
      <c r="A127" s="57" t="str">
        <f t="shared" si="12"/>
        <v>allocated e_td,down =</v>
      </c>
      <c r="B127" s="59" t="str">
        <f t="shared" si="13"/>
        <v>(NA)</v>
      </c>
      <c r="C127" s="59" t="str">
        <f t="shared" si="14"/>
        <v>kg CO₂ eq/ton_dry</v>
      </c>
    </row>
    <row r="128" ht="15.75" customHeight="1">
      <c r="A128" s="57" t="str">
        <f t="shared" si="12"/>
        <v>allocated e_u =</v>
      </c>
      <c r="B128" s="59" t="str">
        <f t="shared" si="13"/>
        <v>(NA)</v>
      </c>
      <c r="C128" s="59" t="str">
        <f t="shared" si="14"/>
        <v>kg CO₂ eq/ton_dry</v>
      </c>
    </row>
    <row r="129" ht="15.75" customHeight="1">
      <c r="A129" s="57" t="str">
        <f t="shared" si="12"/>
        <v>allocated e_sca =</v>
      </c>
      <c r="B129" s="59">
        <f t="shared" si="13"/>
        <v>0</v>
      </c>
      <c r="C129" s="59" t="str">
        <f t="shared" si="14"/>
        <v>kg CO₂ eq/ton_dry</v>
      </c>
    </row>
    <row r="130" ht="15.75" customHeight="1">
      <c r="A130" s="57" t="str">
        <f t="shared" si="12"/>
        <v>allocated e_ccs =</v>
      </c>
      <c r="B130" s="59">
        <f t="shared" si="13"/>
        <v>0</v>
      </c>
      <c r="C130" s="59" t="str">
        <f t="shared" si="14"/>
        <v>kg CO₂ eq/ton_dry</v>
      </c>
    </row>
    <row r="131" ht="15.75" customHeight="1">
      <c r="A131" s="57" t="str">
        <f t="shared" si="12"/>
        <v>allocated e_ccr =</v>
      </c>
      <c r="B131" s="59">
        <f t="shared" si="13"/>
        <v>0</v>
      </c>
      <c r="C131" s="59" t="str">
        <f t="shared" si="14"/>
        <v>kg CO₂ eq/ton_dry</v>
      </c>
    </row>
    <row r="132" ht="15.75" customHeight="1">
      <c r="A132" s="57" t="s">
        <v>101</v>
      </c>
      <c r="B132" s="61">
        <f>SUM(B123:B131)</f>
        <v>296.9144891</v>
      </c>
      <c r="C132" s="56" t="str">
        <f>C94</f>
        <v>kg CO₂ eq/ton_dry</v>
      </c>
    </row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conditionalFormatting sqref="A90:E90">
    <cfRule type="expression" dxfId="0" priority="1">
      <formula>$B$12="final fuel"</formula>
    </cfRule>
  </conditionalFormatting>
  <conditionalFormatting sqref="A91:E91">
    <cfRule type="expression" dxfId="1" priority="2">
      <formula>NOT(EXACT($A$91,"Note: "))</formula>
    </cfRule>
  </conditionalFormatting>
  <conditionalFormatting sqref="B4">
    <cfRule type="expression" dxfId="2" priority="3">
      <formula>NOT(ISBLANK(B4))</formula>
    </cfRule>
  </conditionalFormatting>
  <conditionalFormatting sqref="B4:B6">
    <cfRule type="expression" dxfId="2" priority="4">
      <formula>B4&lt;&gt;""</formula>
    </cfRule>
  </conditionalFormatting>
  <conditionalFormatting sqref="B6">
    <cfRule type="expression" dxfId="2" priority="5">
      <formula>NOT(ISBLANK(B6))</formula>
    </cfRule>
  </conditionalFormatting>
  <conditionalFormatting sqref="B7">
    <cfRule type="cellIs" dxfId="3" priority="6" operator="equal">
      <formula>"(start date)"</formula>
    </cfRule>
  </conditionalFormatting>
  <conditionalFormatting sqref="B7">
    <cfRule type="expression" dxfId="2" priority="7">
      <formula>B7&lt;&gt;"(start date)"</formula>
    </cfRule>
  </conditionalFormatting>
  <conditionalFormatting sqref="B8:B11">
    <cfRule type="expression" dxfId="2" priority="8">
      <formula>B8&lt;&gt;""</formula>
    </cfRule>
  </conditionalFormatting>
  <conditionalFormatting sqref="B12">
    <cfRule type="expression" dxfId="2" priority="9">
      <formula>AND(B12&lt;&gt;"(select)",B12&lt;&gt;"")</formula>
    </cfRule>
  </conditionalFormatting>
  <conditionalFormatting sqref="B22">
    <cfRule type="expression" dxfId="2" priority="10">
      <formula>LEN(B22)&gt;0</formula>
    </cfRule>
  </conditionalFormatting>
  <conditionalFormatting sqref="B22:B25">
    <cfRule type="expression" dxfId="2" priority="11">
      <formula>B22&lt;&gt;""</formula>
    </cfRule>
  </conditionalFormatting>
  <conditionalFormatting sqref="B24:B25">
    <cfRule type="expression" dxfId="2" priority="12">
      <formula>LEN(B24)&gt;0</formula>
    </cfRule>
  </conditionalFormatting>
  <conditionalFormatting sqref="B28">
    <cfRule type="expression" dxfId="4" priority="13">
      <formula>AND(NOT(EXACT(B28,"(name of feedstock)")),B28&lt;&gt;"")</formula>
    </cfRule>
  </conditionalFormatting>
  <conditionalFormatting sqref="B31:B37">
    <cfRule type="expression" dxfId="3" priority="14">
      <formula>LEN(TRIM(B31))=0</formula>
    </cfRule>
  </conditionalFormatting>
  <conditionalFormatting sqref="B31:B37">
    <cfRule type="expression" dxfId="2" priority="15">
      <formula>B31&lt;&gt;""</formula>
    </cfRule>
  </conditionalFormatting>
  <conditionalFormatting sqref="B41:B42">
    <cfRule type="expression" dxfId="2" priority="16">
      <formula>AND($B$12="final fuel",B41&lt;&gt;"",B41&lt;&gt;0)</formula>
    </cfRule>
  </conditionalFormatting>
  <conditionalFormatting sqref="B43">
    <cfRule type="cellIs" dxfId="3" priority="17" operator="equal">
      <formula>"(MJ/kg)"</formula>
    </cfRule>
  </conditionalFormatting>
  <conditionalFormatting sqref="B69">
    <cfRule type="expression" dxfId="2" priority="18">
      <formula>NOT(ISBLANK(B69))</formula>
    </cfRule>
  </conditionalFormatting>
  <conditionalFormatting sqref="B73">
    <cfRule type="cellIs" dxfId="3" priority="19" operator="equal">
      <formula>"(MJ/kg)"</formula>
    </cfRule>
  </conditionalFormatting>
  <conditionalFormatting sqref="B69:D69">
    <cfRule type="expression" dxfId="2" priority="20">
      <formula>B69&lt;&gt;""</formula>
    </cfRule>
  </conditionalFormatting>
  <conditionalFormatting sqref="C68:C69">
    <cfRule type="expression" dxfId="2" priority="21">
      <formula>NOT(ISBLANK(C68))</formula>
    </cfRule>
  </conditionalFormatting>
  <conditionalFormatting sqref="C71">
    <cfRule type="expression" dxfId="2" priority="22">
      <formula>NOT(ISBLANK(C71))</formula>
    </cfRule>
  </conditionalFormatting>
  <conditionalFormatting sqref="D2">
    <cfRule type="cellIs" dxfId="3" priority="23" operator="equal">
      <formula>"(put the date of report completion)"</formula>
    </cfRule>
  </conditionalFormatting>
  <conditionalFormatting sqref="D2">
    <cfRule type="expression" dxfId="2" priority="24">
      <formula>D2&lt;&gt;"(put the date of report completion)"</formula>
    </cfRule>
  </conditionalFormatting>
  <conditionalFormatting sqref="D7">
    <cfRule type="expression" dxfId="2" priority="25">
      <formula>D7&lt;&gt;"(end date)"</formula>
    </cfRule>
  </conditionalFormatting>
  <conditionalFormatting sqref="E2">
    <cfRule type="cellIs" dxfId="3" priority="26" operator="equal">
      <formula>"(put the docu no.)"</formula>
    </cfRule>
  </conditionalFormatting>
  <conditionalFormatting sqref="E2">
    <cfRule type="expression" dxfId="3" priority="27">
      <formula>LEN(TRIM(E2))=0</formula>
    </cfRule>
  </conditionalFormatting>
  <conditionalFormatting sqref="E2">
    <cfRule type="expression" dxfId="2" priority="28">
      <formula>E2&lt;&gt;"(put the docu no.)"</formula>
    </cfRule>
  </conditionalFormatting>
  <conditionalFormatting sqref="E4:E6">
    <cfRule type="expression" dxfId="2" priority="29">
      <formula>E4&lt;&gt;""</formula>
    </cfRule>
  </conditionalFormatting>
  <conditionalFormatting sqref="E8:E10">
    <cfRule type="containsText" dxfId="3" priority="30" operator="containsText" text="근거">
      <formula>NOT(ISERROR(SEARCH(("근거"),(E8))))</formula>
    </cfRule>
  </conditionalFormatting>
  <conditionalFormatting sqref="E8:E10">
    <cfRule type="expression" dxfId="2" priority="31">
      <formula>E8&lt;&gt;"(근거 자료)"</formula>
    </cfRule>
  </conditionalFormatting>
  <dataValidations>
    <dataValidation type="list" allowBlank="1" showErrorMessage="1" sqref="B12">
      <formula1>"intermediate,final fuel"</formula1>
    </dataValidation>
    <dataValidation type="list" allowBlank="1" showErrorMessage="1" sqref="E31:E37 E46:E64 E76:E82">
      <formula1>"yes,no"</formula1>
    </dataValidation>
    <dataValidation type="list" allowBlank="1" showErrorMessage="1" sqref="B11">
      <formula1>"ISCC EU Individual Calculation,ISCC PLUS Add-on,Internal Management,Other"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1.63"/>
    <col customWidth="1" min="2" max="2" width="19.0"/>
    <col customWidth="1" min="3" max="3" width="13.75"/>
    <col customWidth="1" min="4" max="4" width="9.75"/>
    <col customWidth="1" min="5" max="5" width="55.25"/>
    <col customWidth="1" min="6" max="26" width="11.13"/>
  </cols>
  <sheetData>
    <row r="1" ht="15.75" customHeight="1">
      <c r="A1" s="5" t="s">
        <v>102</v>
      </c>
      <c r="B1" s="62"/>
      <c r="C1" s="5"/>
      <c r="D1" s="5"/>
      <c r="E1" s="5"/>
    </row>
    <row r="2" ht="12.75" customHeight="1">
      <c r="B2" s="63"/>
    </row>
    <row r="3" ht="15.75" customHeight="1">
      <c r="A3" s="64" t="s">
        <v>103</v>
      </c>
      <c r="B3" s="65" t="s">
        <v>104</v>
      </c>
      <c r="C3" s="66"/>
    </row>
    <row r="4" ht="15.75" customHeight="1">
      <c r="A4" s="67" t="str">
        <f>"="</f>
        <v>=</v>
      </c>
      <c r="B4" s="68">
        <f>IFERROR(B5/cover!B8,0)</f>
        <v>59.16560741</v>
      </c>
      <c r="C4" s="66" t="s">
        <v>30</v>
      </c>
    </row>
    <row r="5" ht="15.75" customHeight="1">
      <c r="A5" s="8" t="s">
        <v>105</v>
      </c>
      <c r="B5" s="20">
        <f>SUMIF(A12:A967,"Emission of *",B11:B967)</f>
        <v>77969.29716</v>
      </c>
      <c r="C5" s="69" t="s">
        <v>106</v>
      </c>
    </row>
    <row r="6" ht="15.75" customHeight="1">
      <c r="A6" s="8"/>
      <c r="B6" s="63"/>
    </row>
    <row r="7" ht="15.75" customHeight="1">
      <c r="A7" s="8" t="s">
        <v>107</v>
      </c>
      <c r="B7" s="70">
        <f>cover!B7</f>
        <v>45658</v>
      </c>
      <c r="C7" s="71" t="str">
        <f>"to "&amp;TEXT(cover!D7,"yyyy-mm-dd")</f>
        <v>to 2025-05-31</v>
      </c>
    </row>
    <row r="8" ht="15.75" customHeight="1">
      <c r="A8" s="8"/>
      <c r="B8" s="72"/>
      <c r="C8" s="18"/>
    </row>
    <row r="9" ht="15.75" customHeight="1">
      <c r="A9" s="2"/>
      <c r="B9" s="73"/>
      <c r="C9" s="2"/>
      <c r="D9" s="2"/>
      <c r="E9" s="2"/>
    </row>
    <row r="10" ht="15.75" customHeight="1">
      <c r="A10" s="2"/>
      <c r="B10" s="73"/>
      <c r="C10" s="2"/>
      <c r="D10" s="2"/>
      <c r="E10" s="2"/>
    </row>
    <row r="11" ht="15.75" customHeight="1">
      <c r="B11" s="74"/>
      <c r="C11" s="2"/>
      <c r="D11" s="2"/>
      <c r="E11" s="75"/>
    </row>
    <row r="12" ht="21.0" customHeight="1">
      <c r="A12" s="9"/>
      <c r="B12" s="73"/>
      <c r="C12" s="2"/>
      <c r="D12" s="2"/>
      <c r="E12" s="2"/>
    </row>
    <row r="13" ht="15.75" customHeight="1">
      <c r="A13" s="9" t="s">
        <v>108</v>
      </c>
      <c r="B13" s="76" t="s">
        <v>109</v>
      </c>
      <c r="C13" s="77"/>
      <c r="D13" s="78" t="str">
        <f>IF(B13="input","Name of Input:",IF(OR(B13="fossil feed",B13="sustainable feed"),"Name of Feed:",""))</f>
        <v/>
      </c>
      <c r="E13" s="79"/>
    </row>
    <row r="14" ht="19.5" customHeight="1">
      <c r="A14" s="80" t="s">
        <v>110</v>
      </c>
      <c r="B14" s="81"/>
      <c r="C14" s="82"/>
      <c r="D14" s="82"/>
      <c r="E14" s="83"/>
    </row>
    <row r="15" ht="15.75" customHeight="1">
      <c r="A15" s="84" t="str">
        <f>IF(ISNUMBER(SEARCH("waste",LOWER(B13))),"Generated Amount","Amount of Consumption")</f>
        <v>Amount of Consumption</v>
      </c>
      <c r="B15" s="85">
        <v>21987.63</v>
      </c>
      <c r="C15" s="86" t="str">
        <f>IF(LOWER(B13)="electricity","kwh",IF(LOWER(B13)="heat grid","MJ","ton"))</f>
        <v>kwh</v>
      </c>
      <c r="D15" s="83" t="s">
        <v>18</v>
      </c>
      <c r="E15" s="87" t="s">
        <v>111</v>
      </c>
    </row>
    <row r="16" ht="27.75" customHeight="1">
      <c r="A16" s="83" t="s">
        <v>112</v>
      </c>
      <c r="B16" s="85">
        <v>0.478</v>
      </c>
      <c r="C16" s="86" t="str">
        <f>IF(B13="electricity","kg CO₂eq/kwh",IF(B13="heat grid","kg CO₂eq/MJ","kg CO₂eq/ton"))</f>
        <v>kg CO₂eq/kwh</v>
      </c>
      <c r="D16" s="83" t="s">
        <v>18</v>
      </c>
      <c r="E16" s="88" t="s">
        <v>113</v>
      </c>
    </row>
    <row r="17" ht="15.75" customHeight="1">
      <c r="A17" s="83" t="s">
        <v>114</v>
      </c>
      <c r="B17" s="89">
        <f>IFERROR(B15*B16,"")</f>
        <v>10510.08714</v>
      </c>
      <c r="C17" s="90" t="s">
        <v>115</v>
      </c>
      <c r="D17" s="83"/>
      <c r="E17" s="83"/>
    </row>
    <row r="18" ht="21.75" customHeight="1">
      <c r="A18" s="80" t="s">
        <v>116</v>
      </c>
      <c r="B18" s="91"/>
      <c r="C18" s="90"/>
      <c r="D18" s="83"/>
      <c r="E18" s="83"/>
    </row>
    <row r="19" ht="15.75" customHeight="1">
      <c r="A19" s="84" t="str">
        <f>IF(ISNUMBER(SEARCH("waste",LOWER(B13))),"Generated Amount","Amount of Consumption")</f>
        <v>Amount of Consumption</v>
      </c>
      <c r="B19" s="85">
        <f t="shared" ref="B19:B20" si="1">B15</f>
        <v>21987.63</v>
      </c>
      <c r="C19" s="86" t="str">
        <f>IF(LOWER(B13)="electricity","kwh",IF(LOWER(B13)="heat grid","MJ","ton"))</f>
        <v>kwh</v>
      </c>
      <c r="D19" s="83" t="s">
        <v>18</v>
      </c>
      <c r="E19" s="87" t="s">
        <v>111</v>
      </c>
    </row>
    <row r="20" ht="15.75" customHeight="1">
      <c r="A20" s="83" t="s">
        <v>112</v>
      </c>
      <c r="B20" s="89">
        <f t="shared" si="1"/>
        <v>0.478</v>
      </c>
      <c r="C20" s="86" t="str">
        <f>IF(B18="electricity","kg CO₂eq/kwh",IF(B18="heat grid","kg CO₂eq/MJ","kg CO₂eq/ton"))</f>
        <v>kg CO₂eq/ton</v>
      </c>
      <c r="D20" s="83" t="s">
        <v>18</v>
      </c>
      <c r="E20" s="87" t="s">
        <v>117</v>
      </c>
    </row>
    <row r="21" ht="15.75" customHeight="1">
      <c r="A21" s="83" t="s">
        <v>114</v>
      </c>
      <c r="B21" s="89">
        <f>IFERROR(B19*B20,"")</f>
        <v>10510.08714</v>
      </c>
      <c r="C21" s="90" t="s">
        <v>115</v>
      </c>
      <c r="D21" s="83"/>
      <c r="E21" s="83"/>
    </row>
    <row r="22" ht="22.5" customHeight="1">
      <c r="A22" s="80" t="s">
        <v>118</v>
      </c>
      <c r="B22" s="81"/>
      <c r="C22" s="90"/>
      <c r="D22" s="83"/>
      <c r="E22" s="83"/>
    </row>
    <row r="23" ht="13.5" customHeight="1">
      <c r="A23" s="83" t="s">
        <v>119</v>
      </c>
      <c r="B23" s="92">
        <f>IFERROR(cover!$B$9/cover!$B$10,"")</f>
        <v>0.001488900021</v>
      </c>
      <c r="C23" s="90"/>
      <c r="D23" s="83"/>
      <c r="E23" s="83"/>
    </row>
    <row r="24" ht="15.75" customHeight="1">
      <c r="A24" s="83" t="s">
        <v>120</v>
      </c>
      <c r="B24" s="89">
        <f>IFERROR(B21*B23,"")</f>
        <v>15.64846896</v>
      </c>
      <c r="C24" s="93" t="s">
        <v>115</v>
      </c>
      <c r="D24" s="83"/>
      <c r="E24" s="83"/>
    </row>
    <row r="25" ht="24.0" customHeight="1">
      <c r="A25" s="94" t="str">
        <f>"Emission of "&amp;(IF(B13="input",E13,B13))</f>
        <v>Emission of ELECTRICITY</v>
      </c>
      <c r="B25" s="95">
        <f>IFERROR(B17-B21+B24,"")</f>
        <v>15.64846896</v>
      </c>
      <c r="C25" s="96" t="s">
        <v>115</v>
      </c>
      <c r="D25" s="83"/>
      <c r="E25" s="83"/>
    </row>
    <row r="26" ht="15.75" customHeight="1">
      <c r="A26" s="2"/>
      <c r="B26" s="73"/>
      <c r="C26" s="2"/>
      <c r="D26" s="2"/>
      <c r="E26" s="2"/>
    </row>
    <row r="27" ht="15.75" customHeight="1">
      <c r="A27" s="2"/>
      <c r="B27" s="73"/>
      <c r="C27" s="2"/>
      <c r="D27" s="2"/>
      <c r="E27" s="2"/>
    </row>
    <row r="28" ht="21.0" customHeight="1">
      <c r="A28" s="9"/>
      <c r="B28" s="73"/>
      <c r="C28" s="2"/>
      <c r="D28" s="2"/>
      <c r="E28" s="2"/>
    </row>
    <row r="29" ht="15.75" customHeight="1">
      <c r="A29" s="9" t="s">
        <v>121</v>
      </c>
      <c r="B29" s="76" t="s">
        <v>122</v>
      </c>
      <c r="C29" s="77"/>
      <c r="D29" s="78" t="str">
        <f>IF(B29="input","Name of Input:",IF(OR(B29="fossil feed",B29="sustainable feed"),"Name of Feed:",""))</f>
        <v/>
      </c>
      <c r="E29" s="79" t="s">
        <v>123</v>
      </c>
    </row>
    <row r="30" ht="19.5" customHeight="1">
      <c r="A30" s="80" t="s">
        <v>110</v>
      </c>
      <c r="B30" s="81"/>
      <c r="C30" s="82"/>
      <c r="D30" s="82"/>
      <c r="E30" s="83"/>
    </row>
    <row r="31" ht="15.75" customHeight="1">
      <c r="A31" s="84" t="str">
        <f>IF(ISNUMBER(SEARCH("waste",LOWER(B29))),"Generated Amount","Amount of Consumption")</f>
        <v>Amount of Consumption</v>
      </c>
      <c r="B31" s="85">
        <v>1.548196925E7</v>
      </c>
      <c r="C31" s="90" t="s">
        <v>124</v>
      </c>
      <c r="D31" s="83" t="s">
        <v>18</v>
      </c>
      <c r="E31" s="87" t="s">
        <v>125</v>
      </c>
    </row>
    <row r="32" ht="15.75" customHeight="1">
      <c r="A32" s="83"/>
      <c r="B32" s="85">
        <v>6.6159394437E8</v>
      </c>
      <c r="C32" s="14" t="s">
        <v>74</v>
      </c>
      <c r="D32" s="83" t="s">
        <v>18</v>
      </c>
      <c r="E32" s="97" t="s">
        <v>126</v>
      </c>
    </row>
    <row r="33" ht="15.75" customHeight="1">
      <c r="A33" s="83" t="s">
        <v>112</v>
      </c>
      <c r="B33" s="85">
        <v>66.0</v>
      </c>
      <c r="C33" s="90" t="s">
        <v>127</v>
      </c>
      <c r="D33" s="83" t="s">
        <v>18</v>
      </c>
      <c r="E33" s="87" t="s">
        <v>128</v>
      </c>
    </row>
    <row r="34" ht="15.75" customHeight="1">
      <c r="A34" s="83" t="s">
        <v>114</v>
      </c>
      <c r="B34" s="89">
        <f>IFERROR(B32*B33,"")/1000</f>
        <v>43665200.33</v>
      </c>
      <c r="C34" s="90" t="s">
        <v>115</v>
      </c>
      <c r="D34" s="83"/>
      <c r="E34" s="83"/>
    </row>
    <row r="35" ht="21.75" customHeight="1">
      <c r="A35" s="80" t="s">
        <v>116</v>
      </c>
      <c r="B35" s="91"/>
      <c r="C35" s="90"/>
      <c r="D35" s="83"/>
      <c r="E35" s="83"/>
    </row>
    <row r="36" ht="15.75" customHeight="1">
      <c r="A36" s="84" t="str">
        <f>IF(ISNUMBER(SEARCH("waste",LOWER(B29))),"Generated Amount","Amount of Consumption")</f>
        <v>Amount of Consumption</v>
      </c>
      <c r="B36" s="85">
        <f>B31</f>
        <v>15481969.25</v>
      </c>
      <c r="C36" s="90" t="s">
        <v>124</v>
      </c>
      <c r="D36" s="83" t="s">
        <v>18</v>
      </c>
      <c r="E36" s="87" t="s">
        <v>125</v>
      </c>
    </row>
    <row r="37" ht="15.75" customHeight="1">
      <c r="A37" s="83"/>
      <c r="B37" s="85">
        <v>6.6159394437E8</v>
      </c>
      <c r="C37" s="14" t="s">
        <v>74</v>
      </c>
      <c r="D37" s="83" t="s">
        <v>18</v>
      </c>
      <c r="E37" s="97" t="s">
        <v>126</v>
      </c>
    </row>
    <row r="38" ht="15.75" customHeight="1">
      <c r="A38" s="83" t="s">
        <v>112</v>
      </c>
      <c r="B38" s="89">
        <f t="shared" ref="B38:B39" si="2">B33</f>
        <v>66</v>
      </c>
      <c r="C38" s="90" t="s">
        <v>127</v>
      </c>
      <c r="D38" s="83" t="s">
        <v>18</v>
      </c>
      <c r="E38" s="87" t="s">
        <v>128</v>
      </c>
    </row>
    <row r="39" ht="15.75" customHeight="1">
      <c r="A39" s="83" t="s">
        <v>114</v>
      </c>
      <c r="B39" s="89">
        <f t="shared" si="2"/>
        <v>43665200.33</v>
      </c>
      <c r="C39" s="90" t="s">
        <v>115</v>
      </c>
      <c r="D39" s="83"/>
      <c r="E39" s="83"/>
    </row>
    <row r="40" ht="22.5" customHeight="1">
      <c r="A40" s="80" t="s">
        <v>118</v>
      </c>
      <c r="B40" s="81"/>
      <c r="C40" s="90"/>
      <c r="D40" s="83"/>
      <c r="E40" s="83"/>
    </row>
    <row r="41" ht="13.5" customHeight="1">
      <c r="A41" s="87" t="s">
        <v>119</v>
      </c>
      <c r="B41" s="92">
        <f>IFERROR(cover!$B$9/cover!$B$10,"")</f>
        <v>0.001488900021</v>
      </c>
      <c r="C41" s="90"/>
      <c r="D41" s="83"/>
      <c r="E41" s="83"/>
    </row>
    <row r="42" ht="15.75" customHeight="1">
      <c r="A42" s="83" t="s">
        <v>120</v>
      </c>
      <c r="B42" s="89">
        <f>IFERROR(B39*B41,"")</f>
        <v>65013.11768</v>
      </c>
      <c r="C42" s="93" t="s">
        <v>115</v>
      </c>
      <c r="D42" s="83"/>
      <c r="E42" s="83"/>
    </row>
    <row r="43" ht="24.0" customHeight="1">
      <c r="A43" s="94" t="str">
        <f>"Emission of "&amp;(IF(B29="input",E29,B29))</f>
        <v>Emission of HEAT SELF-GENERATED</v>
      </c>
      <c r="B43" s="95">
        <f>IFERROR(B34-B39+B42,"")</f>
        <v>65013.11768</v>
      </c>
      <c r="C43" s="96" t="s">
        <v>115</v>
      </c>
      <c r="D43" s="83"/>
      <c r="E43" s="83"/>
    </row>
    <row r="44" ht="13.5" customHeight="1">
      <c r="A44" s="2"/>
      <c r="B44" s="73"/>
      <c r="C44" s="2"/>
      <c r="D44" s="2"/>
      <c r="E44" s="2"/>
    </row>
    <row r="45" ht="13.5" customHeight="1">
      <c r="A45" s="2"/>
      <c r="B45" s="73"/>
      <c r="C45" s="2"/>
      <c r="D45" s="2"/>
      <c r="E45" s="2"/>
    </row>
    <row r="46" ht="13.5" customHeight="1">
      <c r="A46" s="2"/>
      <c r="B46" s="73"/>
      <c r="C46" s="2"/>
      <c r="D46" s="2"/>
      <c r="E46" s="2"/>
    </row>
    <row r="47" ht="13.5" customHeight="1">
      <c r="A47" s="9"/>
      <c r="B47" s="73"/>
      <c r="C47" s="2"/>
      <c r="D47" s="2"/>
      <c r="E47" s="2"/>
    </row>
    <row r="48" ht="15.75" customHeight="1">
      <c r="A48" s="9" t="s">
        <v>129</v>
      </c>
      <c r="B48" s="76" t="s">
        <v>122</v>
      </c>
      <c r="C48" s="77"/>
      <c r="D48" s="78" t="str">
        <f>IF(B48="input","Name of Input:",IF(OR(B48="fossil feed",B48="sustainable feed"),"Name of Feed:",""))</f>
        <v/>
      </c>
      <c r="E48" s="79" t="s">
        <v>130</v>
      </c>
    </row>
    <row r="49" ht="19.5" customHeight="1">
      <c r="A49" s="80" t="s">
        <v>110</v>
      </c>
      <c r="B49" s="81"/>
      <c r="C49" s="82"/>
      <c r="D49" s="82"/>
      <c r="E49" s="83"/>
    </row>
    <row r="50" ht="15.75" customHeight="1">
      <c r="A50" s="84" t="str">
        <f>IF(ISNUMBER(SEARCH("waste",LOWER(B48))),"Generated Amount","Amount of Consumption")</f>
        <v>Amount of Consumption</v>
      </c>
      <c r="B50" s="98">
        <v>8.014414394E7</v>
      </c>
      <c r="C50" s="90" t="s">
        <v>131</v>
      </c>
      <c r="D50" s="83" t="s">
        <v>18</v>
      </c>
      <c r="E50" s="99" t="s">
        <v>132</v>
      </c>
    </row>
    <row r="51" ht="27.75" customHeight="1">
      <c r="A51" s="83"/>
      <c r="B51" s="98">
        <v>2.57551220965584E8</v>
      </c>
      <c r="C51" s="14" t="s">
        <v>74</v>
      </c>
      <c r="D51" s="83" t="s">
        <v>18</v>
      </c>
      <c r="E51" s="100" t="s">
        <v>133</v>
      </c>
    </row>
    <row r="52" ht="31.5" customHeight="1">
      <c r="A52" s="83" t="s">
        <v>112</v>
      </c>
      <c r="B52" s="85">
        <v>15.7356</v>
      </c>
      <c r="C52" s="90" t="s">
        <v>127</v>
      </c>
      <c r="D52" s="83" t="s">
        <v>18</v>
      </c>
      <c r="E52" s="88" t="s">
        <v>134</v>
      </c>
    </row>
    <row r="53" ht="15.75" customHeight="1">
      <c r="A53" s="83" t="s">
        <v>114</v>
      </c>
      <c r="B53" s="89">
        <f>IFERROR(B51*B52,"")/1000</f>
        <v>4052722.993</v>
      </c>
      <c r="C53" s="90" t="s">
        <v>115</v>
      </c>
      <c r="D53" s="83"/>
      <c r="E53" s="83"/>
    </row>
    <row r="54" ht="21.75" customHeight="1">
      <c r="A54" s="80" t="s">
        <v>116</v>
      </c>
      <c r="B54" s="91"/>
      <c r="C54" s="90"/>
      <c r="D54" s="83"/>
      <c r="E54" s="83"/>
    </row>
    <row r="55" ht="14.25" customHeight="1">
      <c r="A55" s="84" t="str">
        <f>IF(ISNUMBER(SEARCH("waste",LOWER(B48))),"Generated Amount","Amount of Consumption")</f>
        <v>Amount of Consumption</v>
      </c>
      <c r="B55" s="98">
        <v>8.014414394E7</v>
      </c>
      <c r="C55" s="90" t="s">
        <v>131</v>
      </c>
      <c r="D55" s="83" t="s">
        <v>18</v>
      </c>
      <c r="E55" s="99" t="s">
        <v>132</v>
      </c>
    </row>
    <row r="56" ht="27.75" customHeight="1">
      <c r="A56" s="84"/>
      <c r="B56" s="98">
        <v>2.57551220965584E8</v>
      </c>
      <c r="C56" s="14" t="s">
        <v>74</v>
      </c>
      <c r="D56" s="83" t="s">
        <v>18</v>
      </c>
      <c r="E56" s="100" t="s">
        <v>133</v>
      </c>
    </row>
    <row r="57" ht="15.75" customHeight="1">
      <c r="A57" s="83" t="s">
        <v>112</v>
      </c>
      <c r="B57" s="89">
        <f t="shared" ref="B57:B58" si="3">B52</f>
        <v>15.7356</v>
      </c>
      <c r="C57" s="90" t="s">
        <v>127</v>
      </c>
      <c r="D57" s="83" t="s">
        <v>18</v>
      </c>
      <c r="E57" s="87" t="s">
        <v>135</v>
      </c>
    </row>
    <row r="58" ht="15.75" customHeight="1">
      <c r="A58" s="83" t="s">
        <v>114</v>
      </c>
      <c r="B58" s="89">
        <f t="shared" si="3"/>
        <v>4052722.993</v>
      </c>
      <c r="C58" s="90" t="s">
        <v>115</v>
      </c>
      <c r="D58" s="83"/>
      <c r="E58" s="83"/>
    </row>
    <row r="59" ht="22.5" customHeight="1">
      <c r="A59" s="80" t="s">
        <v>118</v>
      </c>
      <c r="B59" s="81"/>
      <c r="C59" s="90"/>
      <c r="D59" s="83"/>
      <c r="E59" s="83"/>
    </row>
    <row r="60" ht="13.5" customHeight="1">
      <c r="A60" s="87" t="s">
        <v>119</v>
      </c>
      <c r="B60" s="92">
        <f>IFERROR(cover!$B$9/cover!$B$10,"")</f>
        <v>0.001488900021</v>
      </c>
      <c r="C60" s="90"/>
      <c r="D60" s="83"/>
      <c r="E60" s="83"/>
    </row>
    <row r="61" ht="15.75" customHeight="1">
      <c r="A61" s="83" t="s">
        <v>120</v>
      </c>
      <c r="B61" s="89">
        <f>IFERROR(B58*B60,"")</f>
        <v>6034.099349</v>
      </c>
      <c r="C61" s="90" t="s">
        <v>115</v>
      </c>
      <c r="D61" s="83"/>
      <c r="E61" s="83"/>
    </row>
    <row r="62" ht="24.0" customHeight="1">
      <c r="A62" s="94" t="str">
        <f>"Emission of "&amp;(IF(B48="input",E48,B48))</f>
        <v>Emission of HEAT SELF-GENERATED</v>
      </c>
      <c r="B62" s="95">
        <f>IFERROR(B53-B58+B61,"")</f>
        <v>6034.099349</v>
      </c>
      <c r="C62" s="96" t="s">
        <v>115</v>
      </c>
      <c r="D62" s="83"/>
      <c r="E62" s="83"/>
    </row>
    <row r="63" ht="13.5" customHeight="1">
      <c r="A63" s="101"/>
      <c r="B63" s="65"/>
      <c r="C63" s="54"/>
      <c r="D63" s="2"/>
      <c r="E63" s="2"/>
    </row>
    <row r="64" ht="13.5" customHeight="1">
      <c r="A64" s="101"/>
      <c r="B64" s="65"/>
      <c r="C64" s="54"/>
      <c r="D64" s="2"/>
      <c r="E64" s="2"/>
    </row>
    <row r="65" ht="13.5" customHeight="1">
      <c r="A65" s="101"/>
      <c r="B65" s="65"/>
      <c r="C65" s="54"/>
      <c r="D65" s="2"/>
      <c r="E65" s="2"/>
    </row>
    <row r="66" ht="15.75" customHeight="1">
      <c r="A66" s="9" t="s">
        <v>136</v>
      </c>
      <c r="B66" s="76" t="s">
        <v>122</v>
      </c>
      <c r="C66" s="77"/>
      <c r="D66" s="78" t="str">
        <f>IF(B66="input","Name of Input:",IF(OR(B66="fossil feed",B66="sustainable feed"),"Name of Feed:",""))</f>
        <v/>
      </c>
      <c r="E66" s="79" t="s">
        <v>130</v>
      </c>
    </row>
    <row r="67" ht="19.5" customHeight="1">
      <c r="A67" s="80" t="s">
        <v>110</v>
      </c>
      <c r="B67" s="81"/>
      <c r="C67" s="82"/>
      <c r="D67" s="82"/>
      <c r="E67" s="83"/>
    </row>
    <row r="68" ht="14.25" customHeight="1">
      <c r="A68" s="84" t="str">
        <f>IF(ISNUMBER(SEARCH("waste",LOWER(B66))),"Generated Amount","Amount of Consumption")</f>
        <v>Amount of Consumption</v>
      </c>
      <c r="B68" s="98">
        <v>6.83602529E7</v>
      </c>
      <c r="C68" s="90" t="s">
        <v>131</v>
      </c>
      <c r="D68" s="83" t="s">
        <v>18</v>
      </c>
      <c r="E68" s="99" t="s">
        <v>137</v>
      </c>
    </row>
    <row r="69" ht="27.75" customHeight="1">
      <c r="A69" s="83"/>
      <c r="B69" s="98">
        <v>2.0119106030999E8</v>
      </c>
      <c r="C69" s="14" t="s">
        <v>74</v>
      </c>
      <c r="D69" s="83" t="s">
        <v>18</v>
      </c>
      <c r="E69" s="100" t="s">
        <v>138</v>
      </c>
    </row>
    <row r="70" ht="15.75" customHeight="1">
      <c r="A70" s="83" t="s">
        <v>112</v>
      </c>
      <c r="B70" s="85">
        <v>15.7356</v>
      </c>
      <c r="C70" s="90" t="s">
        <v>127</v>
      </c>
      <c r="D70" s="83" t="s">
        <v>18</v>
      </c>
      <c r="E70" s="87" t="s">
        <v>135</v>
      </c>
    </row>
    <row r="71" ht="15.75" customHeight="1">
      <c r="A71" s="83" t="s">
        <v>114</v>
      </c>
      <c r="B71" s="89">
        <f>IFERROR(B69*B70,"")/1000</f>
        <v>3165862.049</v>
      </c>
      <c r="C71" s="90" t="s">
        <v>115</v>
      </c>
      <c r="D71" s="83"/>
      <c r="E71" s="83"/>
    </row>
    <row r="72" ht="21.75" customHeight="1">
      <c r="A72" s="80" t="s">
        <v>116</v>
      </c>
      <c r="B72" s="91"/>
      <c r="C72" s="90"/>
      <c r="D72" s="83"/>
      <c r="E72" s="83"/>
    </row>
    <row r="73" ht="15.75" customHeight="1">
      <c r="A73" s="84" t="str">
        <f>IF(ISNUMBER(SEARCH("waste",LOWER(B66))),"Generated Amount","Amount of Consumption")</f>
        <v>Amount of Consumption</v>
      </c>
      <c r="B73" s="98">
        <v>6.83602529E7</v>
      </c>
      <c r="C73" s="90" t="s">
        <v>131</v>
      </c>
      <c r="D73" s="83" t="s">
        <v>18</v>
      </c>
      <c r="E73" s="99" t="s">
        <v>137</v>
      </c>
    </row>
    <row r="74" ht="27.75" customHeight="1">
      <c r="A74" s="84"/>
      <c r="B74" s="98">
        <v>2.0119106030999E8</v>
      </c>
      <c r="C74" s="14" t="s">
        <v>74</v>
      </c>
      <c r="D74" s="83" t="s">
        <v>18</v>
      </c>
      <c r="E74" s="100" t="s">
        <v>138</v>
      </c>
    </row>
    <row r="75" ht="15.75" customHeight="1">
      <c r="A75" s="83" t="s">
        <v>112</v>
      </c>
      <c r="B75" s="89">
        <f t="shared" ref="B75:B76" si="4">B70</f>
        <v>15.7356</v>
      </c>
      <c r="C75" s="90" t="s">
        <v>127</v>
      </c>
      <c r="D75" s="83" t="s">
        <v>18</v>
      </c>
      <c r="E75" s="87" t="s">
        <v>135</v>
      </c>
    </row>
    <row r="76" ht="15.75" customHeight="1">
      <c r="A76" s="83" t="s">
        <v>114</v>
      </c>
      <c r="B76" s="89">
        <f t="shared" si="4"/>
        <v>3165862.049</v>
      </c>
      <c r="C76" s="90" t="s">
        <v>115</v>
      </c>
      <c r="D76" s="83"/>
      <c r="E76" s="83"/>
    </row>
    <row r="77" ht="22.5" customHeight="1">
      <c r="A77" s="80" t="s">
        <v>118</v>
      </c>
      <c r="B77" s="81"/>
      <c r="C77" s="90"/>
      <c r="D77" s="83"/>
      <c r="E77" s="83"/>
    </row>
    <row r="78" ht="13.5" customHeight="1">
      <c r="A78" s="87" t="s">
        <v>119</v>
      </c>
      <c r="B78" s="92">
        <f>IFERROR(cover!$B$9/cover!$B$10,"")</f>
        <v>0.001488900021</v>
      </c>
      <c r="C78" s="90"/>
      <c r="D78" s="83"/>
      <c r="E78" s="83"/>
    </row>
    <row r="79" ht="15.75" customHeight="1">
      <c r="A79" s="83" t="s">
        <v>120</v>
      </c>
      <c r="B79" s="89">
        <f>IFERROR(B76*B78,"")</f>
        <v>4713.652071</v>
      </c>
      <c r="C79" s="90" t="s">
        <v>115</v>
      </c>
      <c r="D79" s="83"/>
      <c r="E79" s="83"/>
    </row>
    <row r="80" ht="24.0" customHeight="1">
      <c r="A80" s="94" t="str">
        <f>"Emission of "&amp;(IF(B66="input",E66,B66))</f>
        <v>Emission of HEAT SELF-GENERATED</v>
      </c>
      <c r="B80" s="95">
        <f>IFERROR(B71-B76+B79,"")</f>
        <v>4713.652071</v>
      </c>
      <c r="C80" s="96" t="s">
        <v>115</v>
      </c>
      <c r="D80" s="83"/>
      <c r="E80" s="83"/>
    </row>
    <row r="81" ht="13.5" customHeight="1">
      <c r="A81" s="101"/>
      <c r="B81" s="65"/>
      <c r="C81" s="54"/>
      <c r="D81" s="2"/>
      <c r="E81" s="2"/>
    </row>
    <row r="82" ht="13.5" customHeight="1">
      <c r="A82" s="101"/>
      <c r="B82" s="65"/>
      <c r="C82" s="54"/>
      <c r="D82" s="2"/>
      <c r="E82" s="2"/>
    </row>
    <row r="83" ht="13.5" customHeight="1">
      <c r="A83" s="101"/>
      <c r="B83" s="65"/>
      <c r="C83" s="54"/>
      <c r="D83" s="2"/>
      <c r="E83" s="2"/>
    </row>
    <row r="84" ht="15.75" customHeight="1">
      <c r="A84" s="9" t="s">
        <v>139</v>
      </c>
      <c r="B84" s="76" t="s">
        <v>122</v>
      </c>
      <c r="C84" s="77"/>
      <c r="D84" s="78" t="str">
        <f>IF(B84="input","Name of Input:",IF(OR(B84="fossil feed",B84="sustainable feed"),"Name of Feed:",""))</f>
        <v/>
      </c>
      <c r="E84" s="79" t="s">
        <v>130</v>
      </c>
    </row>
    <row r="85" ht="19.5" customHeight="1">
      <c r="A85" s="80" t="s">
        <v>110</v>
      </c>
      <c r="B85" s="81"/>
      <c r="C85" s="82"/>
      <c r="D85" s="82"/>
      <c r="E85" s="83"/>
    </row>
    <row r="86" ht="15.75" customHeight="1">
      <c r="A86" s="84" t="str">
        <f>IF(ISNUMBER(SEARCH("waste",LOWER(B84))),"Generated Amount","Amount of Consumption")</f>
        <v>Amount of Consumption</v>
      </c>
      <c r="B86" s="98">
        <v>2.742233581E7</v>
      </c>
      <c r="C86" s="90" t="s">
        <v>131</v>
      </c>
      <c r="D86" s="83" t="s">
        <v>18</v>
      </c>
      <c r="E86" s="99" t="s">
        <v>140</v>
      </c>
    </row>
    <row r="87" ht="27.75" customHeight="1">
      <c r="A87" s="83"/>
      <c r="B87" s="98">
        <v>7.5718553638572E7</v>
      </c>
      <c r="C87" s="14" t="s">
        <v>74</v>
      </c>
      <c r="D87" s="83" t="s">
        <v>18</v>
      </c>
      <c r="E87" s="100" t="s">
        <v>141</v>
      </c>
    </row>
    <row r="88" ht="15.75" customHeight="1">
      <c r="A88" s="83" t="s">
        <v>112</v>
      </c>
      <c r="B88" s="85">
        <v>15.7356</v>
      </c>
      <c r="C88" s="90" t="s">
        <v>127</v>
      </c>
      <c r="D88" s="83" t="s">
        <v>18</v>
      </c>
      <c r="E88" s="87" t="s">
        <v>135</v>
      </c>
    </row>
    <row r="89" ht="15.75" customHeight="1">
      <c r="A89" s="83" t="s">
        <v>114</v>
      </c>
      <c r="B89" s="89">
        <f>IFERROR(B87*B88,"")/1000</f>
        <v>1191476.873</v>
      </c>
      <c r="C89" s="90" t="s">
        <v>115</v>
      </c>
      <c r="D89" s="83"/>
      <c r="E89" s="83"/>
    </row>
    <row r="90" ht="21.75" customHeight="1">
      <c r="A90" s="80" t="s">
        <v>116</v>
      </c>
      <c r="B90" s="91"/>
      <c r="C90" s="90"/>
      <c r="D90" s="83"/>
      <c r="E90" s="83"/>
    </row>
    <row r="91" ht="15.75" customHeight="1">
      <c r="A91" s="84" t="str">
        <f>IF(ISNUMBER(SEARCH("waste",LOWER(B89))),"Generated Amount","Amount of Consumption")</f>
        <v>Amount of Consumption</v>
      </c>
      <c r="B91" s="98">
        <v>2.742233581E7</v>
      </c>
      <c r="C91" s="90" t="s">
        <v>131</v>
      </c>
      <c r="D91" s="83" t="s">
        <v>18</v>
      </c>
      <c r="E91" s="99" t="s">
        <v>140</v>
      </c>
    </row>
    <row r="92" ht="27.75" customHeight="1">
      <c r="A92" s="83"/>
      <c r="B92" s="98">
        <v>7.5718553638572E7</v>
      </c>
      <c r="C92" s="14" t="s">
        <v>74</v>
      </c>
      <c r="D92" s="83" t="s">
        <v>18</v>
      </c>
      <c r="E92" s="100" t="s">
        <v>141</v>
      </c>
    </row>
    <row r="93" ht="15.75" customHeight="1">
      <c r="A93" s="83" t="s">
        <v>112</v>
      </c>
      <c r="B93" s="85">
        <v>15.7356</v>
      </c>
      <c r="C93" s="90" t="s">
        <v>127</v>
      </c>
      <c r="D93" s="83" t="s">
        <v>18</v>
      </c>
      <c r="E93" s="87" t="s">
        <v>135</v>
      </c>
    </row>
    <row r="94" ht="15.75" customHeight="1">
      <c r="A94" s="83" t="s">
        <v>114</v>
      </c>
      <c r="B94" s="89">
        <f>B89</f>
        <v>1191476.873</v>
      </c>
      <c r="C94" s="90" t="s">
        <v>115</v>
      </c>
      <c r="D94" s="83"/>
      <c r="E94" s="83"/>
    </row>
    <row r="95" ht="22.5" customHeight="1">
      <c r="A95" s="80" t="s">
        <v>118</v>
      </c>
      <c r="B95" s="81"/>
      <c r="C95" s="90"/>
      <c r="D95" s="83"/>
      <c r="E95" s="83"/>
    </row>
    <row r="96" ht="13.5" customHeight="1">
      <c r="A96" s="87" t="s">
        <v>119</v>
      </c>
      <c r="B96" s="92">
        <f>IFERROR(cover!$B$9/cover!$B$10,"")</f>
        <v>0.001488900021</v>
      </c>
      <c r="C96" s="90"/>
      <c r="D96" s="83"/>
      <c r="E96" s="83"/>
    </row>
    <row r="97" ht="15.75" customHeight="1">
      <c r="A97" s="83" t="s">
        <v>120</v>
      </c>
      <c r="B97" s="89">
        <f>IFERROR(B94*B96,"")</f>
        <v>1773.989941</v>
      </c>
      <c r="C97" s="90" t="s">
        <v>115</v>
      </c>
      <c r="D97" s="83"/>
      <c r="E97" s="83"/>
    </row>
    <row r="98" ht="24.0" customHeight="1">
      <c r="A98" s="94" t="str">
        <f>"Emission of "&amp;(IF(B84="input",E84,B84))</f>
        <v>Emission of HEAT SELF-GENERATED</v>
      </c>
      <c r="B98" s="95">
        <f>IFERROR(B89-B94+B97,"")</f>
        <v>1773.989941</v>
      </c>
      <c r="C98" s="96" t="s">
        <v>115</v>
      </c>
      <c r="D98" s="83"/>
      <c r="E98" s="83"/>
    </row>
    <row r="99" ht="13.5" customHeight="1">
      <c r="A99" s="101"/>
      <c r="B99" s="65"/>
      <c r="C99" s="54"/>
      <c r="D99" s="2"/>
      <c r="E99" s="2"/>
    </row>
    <row r="100" ht="13.5" customHeight="1">
      <c r="A100" s="101"/>
      <c r="B100" s="65"/>
      <c r="C100" s="54"/>
      <c r="D100" s="2"/>
      <c r="E100" s="2"/>
    </row>
    <row r="101" ht="13.5" customHeight="1">
      <c r="A101" s="9"/>
      <c r="B101" s="73"/>
      <c r="C101" s="2"/>
      <c r="D101" s="2"/>
      <c r="E101" s="2"/>
    </row>
    <row r="102" ht="15.75" customHeight="1">
      <c r="A102" s="9" t="s">
        <v>142</v>
      </c>
      <c r="B102" s="76" t="s">
        <v>143</v>
      </c>
      <c r="C102" s="77"/>
      <c r="D102" s="78" t="str">
        <f>IF(B102="input","Name of Input:",IF(OR(B102="fossil feed",B102="sustainable feed"),"Name of Feed:",""))</f>
        <v/>
      </c>
      <c r="E102" s="79"/>
    </row>
    <row r="103" ht="19.5" customHeight="1">
      <c r="A103" s="80" t="s">
        <v>110</v>
      </c>
      <c r="B103" s="81"/>
      <c r="C103" s="82"/>
      <c r="D103" s="82"/>
      <c r="E103" s="83"/>
    </row>
    <row r="104" ht="15.75" customHeight="1">
      <c r="A104" s="84" t="s">
        <v>144</v>
      </c>
      <c r="B104" s="85">
        <v>3595904.47</v>
      </c>
      <c r="C104" s="90" t="s">
        <v>145</v>
      </c>
      <c r="D104" s="83" t="s">
        <v>18</v>
      </c>
      <c r="E104" s="87" t="s">
        <v>146</v>
      </c>
    </row>
    <row r="105" ht="15.75" customHeight="1">
      <c r="A105" s="83" t="s">
        <v>147</v>
      </c>
      <c r="B105" s="85">
        <f>B104*485/1000000</f>
        <v>1744.013668</v>
      </c>
      <c r="C105" s="14" t="s">
        <v>148</v>
      </c>
      <c r="D105" s="83" t="s">
        <v>18</v>
      </c>
      <c r="E105" s="58" t="s">
        <v>149</v>
      </c>
    </row>
    <row r="106" ht="15.75" customHeight="1">
      <c r="A106" s="83" t="s">
        <v>112</v>
      </c>
      <c r="B106" s="102">
        <v>0.00576</v>
      </c>
      <c r="C106" s="90" t="s">
        <v>150</v>
      </c>
      <c r="D106" s="83" t="s">
        <v>18</v>
      </c>
      <c r="E106" s="58" t="s">
        <v>151</v>
      </c>
    </row>
    <row r="107" ht="15.75" customHeight="1">
      <c r="A107" s="83"/>
      <c r="B107" s="89">
        <f>IFERROR(B105*B106,"")</f>
        <v>10.04551873</v>
      </c>
      <c r="C107" s="90" t="s">
        <v>152</v>
      </c>
      <c r="D107" s="83"/>
      <c r="E107" s="87"/>
    </row>
    <row r="108" ht="15.75" customHeight="1">
      <c r="A108" s="83" t="s">
        <v>114</v>
      </c>
      <c r="B108" s="89">
        <f>B107*28*1000</f>
        <v>281274.5244</v>
      </c>
      <c r="C108" s="90" t="s">
        <v>115</v>
      </c>
      <c r="D108" s="83"/>
      <c r="E108" s="83" t="s">
        <v>153</v>
      </c>
    </row>
    <row r="109" ht="21.75" customHeight="1">
      <c r="A109" s="80" t="s">
        <v>116</v>
      </c>
      <c r="B109" s="91"/>
      <c r="C109" s="90"/>
      <c r="D109" s="83"/>
      <c r="E109" s="83"/>
    </row>
    <row r="110" ht="15.75" customHeight="1">
      <c r="A110" s="84" t="str">
        <f>IF(ISNUMBER(SEARCH("waste",LOWER(B102))),"Generated Amount","Amount of Consumption")</f>
        <v>Generated Amount</v>
      </c>
      <c r="B110" s="85">
        <f>B104</f>
        <v>3595904.47</v>
      </c>
      <c r="C110" s="90" t="s">
        <v>145</v>
      </c>
      <c r="D110" s="83" t="s">
        <v>18</v>
      </c>
      <c r="E110" s="87" t="s">
        <v>154</v>
      </c>
    </row>
    <row r="111" ht="15.75" customHeight="1">
      <c r="A111" s="83" t="s">
        <v>112</v>
      </c>
      <c r="B111" s="103">
        <f>B106</f>
        <v>0.00576</v>
      </c>
      <c r="C111" s="90" t="s">
        <v>150</v>
      </c>
      <c r="D111" s="83" t="s">
        <v>18</v>
      </c>
      <c r="E111" s="87" t="s">
        <v>151</v>
      </c>
    </row>
    <row r="112" ht="15.75" customHeight="1">
      <c r="A112" s="83" t="s">
        <v>114</v>
      </c>
      <c r="B112" s="89">
        <f>B108</f>
        <v>281274.5244</v>
      </c>
      <c r="C112" s="90" t="s">
        <v>115</v>
      </c>
      <c r="D112" s="83"/>
      <c r="E112" s="83"/>
    </row>
    <row r="113" ht="22.5" customHeight="1">
      <c r="A113" s="80" t="s">
        <v>118</v>
      </c>
      <c r="B113" s="81"/>
      <c r="C113" s="90"/>
      <c r="D113" s="83"/>
      <c r="E113" s="83"/>
    </row>
    <row r="114" ht="13.5" customHeight="1">
      <c r="A114" s="87" t="s">
        <v>119</v>
      </c>
      <c r="B114" s="92">
        <f>IFERROR(cover!$B$9/cover!$B$10,"")</f>
        <v>0.001488900021</v>
      </c>
      <c r="C114" s="90"/>
      <c r="D114" s="83"/>
      <c r="E114" s="83"/>
    </row>
    <row r="115" ht="15.75" customHeight="1">
      <c r="A115" s="83" t="s">
        <v>120</v>
      </c>
      <c r="B115" s="89">
        <f>IFERROR(B112*B114,"")</f>
        <v>418.7896452</v>
      </c>
      <c r="C115" s="93" t="s">
        <v>115</v>
      </c>
      <c r="D115" s="83"/>
      <c r="E115" s="83"/>
    </row>
    <row r="116" ht="24.0" customHeight="1">
      <c r="A116" s="94" t="str">
        <f>"Emission of "&amp;(IF(B102="input",E102,B102))</f>
        <v>Emission of WASTE WATER</v>
      </c>
      <c r="B116" s="95">
        <f>IFERROR(B108-B112+B115,"")</f>
        <v>418.7896452</v>
      </c>
      <c r="C116" s="96" t="s">
        <v>115</v>
      </c>
      <c r="D116" s="83"/>
      <c r="E116" s="83"/>
    </row>
    <row r="117" ht="15.75" customHeight="1">
      <c r="A117" s="2"/>
      <c r="B117" s="73"/>
      <c r="C117" s="2"/>
      <c r="D117" s="2"/>
      <c r="E117" s="2"/>
    </row>
    <row r="118" ht="15.75" customHeight="1">
      <c r="A118" s="2"/>
      <c r="B118" s="73"/>
      <c r="C118" s="2"/>
      <c r="D118" s="2"/>
      <c r="E118" s="2"/>
    </row>
    <row r="119" ht="13.5" customHeight="1">
      <c r="A119" s="2"/>
      <c r="B119" s="73"/>
      <c r="C119" s="2"/>
      <c r="D119" s="2"/>
      <c r="E119" s="2"/>
    </row>
    <row r="120" ht="13.5" customHeight="1">
      <c r="A120" s="2"/>
      <c r="B120" s="73"/>
      <c r="C120" s="2"/>
      <c r="D120" s="2"/>
      <c r="E120" s="2"/>
    </row>
    <row r="121" ht="13.5" customHeight="1">
      <c r="A121" s="2"/>
      <c r="B121" s="73"/>
      <c r="C121" s="2"/>
      <c r="D121" s="2"/>
      <c r="E121" s="2"/>
    </row>
    <row r="122" ht="13.5" customHeight="1">
      <c r="A122" s="2"/>
      <c r="B122" s="73"/>
      <c r="C122" s="2"/>
      <c r="D122" s="2"/>
      <c r="E122" s="2"/>
    </row>
    <row r="123" ht="13.5" customHeight="1">
      <c r="A123" s="2"/>
      <c r="B123" s="73"/>
      <c r="C123" s="2"/>
      <c r="D123" s="2"/>
      <c r="E123" s="2"/>
    </row>
    <row r="124" ht="13.5" customHeight="1">
      <c r="A124" s="2"/>
      <c r="B124" s="73"/>
      <c r="C124" s="2"/>
      <c r="D124" s="2"/>
      <c r="E124" s="2"/>
    </row>
    <row r="125" ht="13.5" customHeight="1">
      <c r="A125" s="2"/>
      <c r="B125" s="73"/>
      <c r="C125" s="2"/>
      <c r="D125" s="2"/>
      <c r="E125" s="2"/>
    </row>
    <row r="126" ht="13.5" customHeight="1">
      <c r="A126" s="2"/>
      <c r="B126" s="73"/>
      <c r="C126" s="2"/>
      <c r="D126" s="2"/>
      <c r="E126" s="2"/>
    </row>
    <row r="127" ht="13.5" customHeight="1">
      <c r="A127" s="2"/>
      <c r="B127" s="73"/>
      <c r="C127" s="2"/>
      <c r="D127" s="2"/>
      <c r="E127" s="2"/>
    </row>
    <row r="128" ht="13.5" customHeight="1">
      <c r="A128" s="2"/>
      <c r="B128" s="73"/>
      <c r="C128" s="2"/>
      <c r="D128" s="2"/>
      <c r="E128" s="2"/>
    </row>
    <row r="129" ht="13.5" customHeight="1">
      <c r="A129" s="2"/>
      <c r="B129" s="73"/>
      <c r="C129" s="2"/>
      <c r="D129" s="2"/>
      <c r="E129" s="2"/>
    </row>
    <row r="130" ht="13.5" customHeight="1">
      <c r="A130" s="2"/>
      <c r="B130" s="73"/>
      <c r="C130" s="2"/>
      <c r="D130" s="2"/>
      <c r="E130" s="2"/>
    </row>
    <row r="131" ht="13.5" customHeight="1">
      <c r="A131" s="2"/>
      <c r="B131" s="73"/>
      <c r="C131" s="2"/>
      <c r="D131" s="2"/>
      <c r="E131" s="2"/>
    </row>
    <row r="132" ht="13.5" customHeight="1">
      <c r="A132" s="2"/>
      <c r="B132" s="73"/>
      <c r="C132" s="2"/>
      <c r="D132" s="2"/>
      <c r="E132" s="2"/>
    </row>
    <row r="133" ht="13.5" customHeight="1">
      <c r="A133" s="2"/>
      <c r="B133" s="73"/>
      <c r="C133" s="2"/>
      <c r="D133" s="2"/>
      <c r="E133" s="2"/>
    </row>
    <row r="134" ht="13.5" customHeight="1">
      <c r="A134" s="2"/>
      <c r="B134" s="73"/>
      <c r="C134" s="2"/>
      <c r="D134" s="2"/>
      <c r="E134" s="2"/>
    </row>
    <row r="135" ht="13.5" customHeight="1">
      <c r="A135" s="2"/>
      <c r="B135" s="73"/>
      <c r="C135" s="2"/>
      <c r="D135" s="2"/>
      <c r="E135" s="2"/>
    </row>
    <row r="136" ht="13.5" customHeight="1">
      <c r="A136" s="2"/>
      <c r="B136" s="73"/>
      <c r="C136" s="2"/>
      <c r="D136" s="2"/>
      <c r="E136" s="2"/>
    </row>
    <row r="137" ht="13.5" customHeight="1">
      <c r="A137" s="2"/>
      <c r="B137" s="73"/>
      <c r="C137" s="2"/>
      <c r="D137" s="2"/>
      <c r="E137" s="2"/>
    </row>
    <row r="138" ht="13.5" customHeight="1">
      <c r="A138" s="2"/>
      <c r="B138" s="73"/>
      <c r="C138" s="2"/>
      <c r="D138" s="2"/>
      <c r="E138" s="2"/>
    </row>
    <row r="139" ht="13.5" customHeight="1">
      <c r="A139" s="2"/>
      <c r="B139" s="73"/>
      <c r="C139" s="2"/>
      <c r="D139" s="2"/>
      <c r="E139" s="2"/>
    </row>
    <row r="140" ht="13.5" customHeight="1">
      <c r="A140" s="2"/>
      <c r="B140" s="73"/>
      <c r="C140" s="2"/>
      <c r="D140" s="2"/>
      <c r="E140" s="2"/>
    </row>
    <row r="141" ht="13.5" customHeight="1">
      <c r="A141" s="2"/>
      <c r="B141" s="73"/>
      <c r="C141" s="2"/>
      <c r="D141" s="2"/>
      <c r="E141" s="2"/>
    </row>
    <row r="142" ht="13.5" customHeight="1">
      <c r="A142" s="2"/>
      <c r="B142" s="73"/>
      <c r="C142" s="2"/>
      <c r="D142" s="2"/>
      <c r="E142" s="2"/>
    </row>
    <row r="143" ht="13.5" customHeight="1">
      <c r="A143" s="2"/>
      <c r="B143" s="73"/>
      <c r="C143" s="2"/>
      <c r="D143" s="2"/>
      <c r="E143" s="2"/>
    </row>
    <row r="144" ht="13.5" customHeight="1">
      <c r="A144" s="2"/>
      <c r="B144" s="73"/>
      <c r="C144" s="2"/>
      <c r="D144" s="2"/>
      <c r="E144" s="2"/>
    </row>
    <row r="145" ht="13.5" customHeight="1">
      <c r="A145" s="2"/>
      <c r="B145" s="73"/>
      <c r="C145" s="2"/>
      <c r="D145" s="2"/>
      <c r="E145" s="2"/>
    </row>
    <row r="146" ht="13.5" customHeight="1">
      <c r="A146" s="2"/>
      <c r="B146" s="73"/>
      <c r="C146" s="2"/>
      <c r="D146" s="2"/>
      <c r="E146" s="2"/>
    </row>
    <row r="147" ht="13.5" customHeight="1">
      <c r="A147" s="2"/>
      <c r="B147" s="73"/>
      <c r="C147" s="2"/>
      <c r="D147" s="2"/>
      <c r="E147" s="2"/>
    </row>
    <row r="148" ht="13.5" customHeight="1">
      <c r="A148" s="2"/>
      <c r="B148" s="73"/>
      <c r="C148" s="2"/>
      <c r="D148" s="2"/>
      <c r="E148" s="2"/>
    </row>
    <row r="149" ht="13.5" customHeight="1">
      <c r="A149" s="2"/>
      <c r="B149" s="73"/>
      <c r="C149" s="2"/>
      <c r="D149" s="2"/>
      <c r="E149" s="2"/>
    </row>
    <row r="150" ht="13.5" customHeight="1">
      <c r="A150" s="2"/>
      <c r="B150" s="73"/>
      <c r="C150" s="2"/>
      <c r="D150" s="2"/>
      <c r="E150" s="2"/>
    </row>
    <row r="151" ht="13.5" customHeight="1">
      <c r="A151" s="2"/>
      <c r="B151" s="73"/>
      <c r="C151" s="2"/>
      <c r="D151" s="2"/>
      <c r="E151" s="2"/>
    </row>
    <row r="152" ht="13.5" customHeight="1">
      <c r="A152" s="2"/>
      <c r="B152" s="73"/>
      <c r="C152" s="2"/>
      <c r="D152" s="2"/>
      <c r="E152" s="2"/>
    </row>
    <row r="153" ht="13.5" customHeight="1">
      <c r="A153" s="2"/>
      <c r="B153" s="73"/>
      <c r="C153" s="2"/>
      <c r="D153" s="2"/>
      <c r="E153" s="2"/>
    </row>
    <row r="154" ht="13.5" customHeight="1">
      <c r="A154" s="2"/>
      <c r="B154" s="73"/>
      <c r="C154" s="2"/>
      <c r="D154" s="2"/>
      <c r="E154" s="2"/>
    </row>
    <row r="155" ht="13.5" customHeight="1">
      <c r="A155" s="2"/>
      <c r="B155" s="73"/>
      <c r="C155" s="2"/>
      <c r="D155" s="2"/>
      <c r="E155" s="2"/>
    </row>
    <row r="156" ht="13.5" customHeight="1">
      <c r="A156" s="2"/>
      <c r="B156" s="73"/>
      <c r="C156" s="2"/>
      <c r="D156" s="2"/>
      <c r="E156" s="2"/>
    </row>
    <row r="157" ht="13.5" customHeight="1">
      <c r="A157" s="2"/>
      <c r="B157" s="73"/>
      <c r="C157" s="2"/>
      <c r="D157" s="2"/>
      <c r="E157" s="2"/>
    </row>
    <row r="158" ht="13.5" customHeight="1">
      <c r="A158" s="2"/>
      <c r="B158" s="73"/>
      <c r="C158" s="2"/>
      <c r="D158" s="2"/>
      <c r="E158" s="2"/>
    </row>
    <row r="159" ht="13.5" customHeight="1">
      <c r="A159" s="2"/>
      <c r="B159" s="73"/>
      <c r="C159" s="2"/>
      <c r="D159" s="2"/>
      <c r="E159" s="2"/>
    </row>
    <row r="160" ht="13.5" customHeight="1">
      <c r="A160" s="2"/>
      <c r="B160" s="73"/>
      <c r="C160" s="2"/>
      <c r="D160" s="2"/>
      <c r="E160" s="2"/>
    </row>
    <row r="161" ht="13.5" customHeight="1">
      <c r="A161" s="2"/>
      <c r="B161" s="73"/>
      <c r="C161" s="2"/>
      <c r="D161" s="2"/>
      <c r="E161" s="2"/>
    </row>
    <row r="162" ht="13.5" customHeight="1">
      <c r="A162" s="2"/>
      <c r="B162" s="73"/>
      <c r="C162" s="2"/>
      <c r="D162" s="2"/>
      <c r="E162" s="2"/>
    </row>
    <row r="163" ht="13.5" customHeight="1">
      <c r="A163" s="2"/>
      <c r="B163" s="73"/>
      <c r="C163" s="2"/>
      <c r="D163" s="2"/>
      <c r="E163" s="2"/>
    </row>
    <row r="164" ht="13.5" customHeight="1">
      <c r="A164" s="2"/>
      <c r="B164" s="73"/>
      <c r="C164" s="2"/>
      <c r="D164" s="2"/>
      <c r="E164" s="2"/>
    </row>
    <row r="165" ht="13.5" customHeight="1">
      <c r="A165" s="2"/>
      <c r="B165" s="73"/>
      <c r="C165" s="2"/>
      <c r="D165" s="2"/>
      <c r="E165" s="2"/>
    </row>
    <row r="166" ht="13.5" customHeight="1">
      <c r="A166" s="2"/>
      <c r="B166" s="73"/>
      <c r="C166" s="2"/>
      <c r="D166" s="2"/>
      <c r="E166" s="2"/>
    </row>
    <row r="167" ht="13.5" customHeight="1">
      <c r="A167" s="2"/>
      <c r="B167" s="73"/>
      <c r="C167" s="2"/>
      <c r="D167" s="2"/>
      <c r="E167" s="2"/>
    </row>
    <row r="168" ht="13.5" customHeight="1">
      <c r="A168" s="2"/>
      <c r="B168" s="73"/>
      <c r="C168" s="2"/>
      <c r="D168" s="2"/>
      <c r="E168" s="2"/>
    </row>
    <row r="169" ht="13.5" customHeight="1">
      <c r="A169" s="2"/>
      <c r="B169" s="73"/>
      <c r="C169" s="2"/>
      <c r="D169" s="2"/>
      <c r="E169" s="2"/>
    </row>
    <row r="170" ht="13.5" customHeight="1">
      <c r="A170" s="2"/>
      <c r="B170" s="73"/>
      <c r="C170" s="2"/>
      <c r="D170" s="2"/>
      <c r="E170" s="2"/>
    </row>
    <row r="171" ht="13.5" customHeight="1">
      <c r="A171" s="2"/>
      <c r="B171" s="73"/>
      <c r="C171" s="2"/>
      <c r="D171" s="2"/>
      <c r="E171" s="2"/>
    </row>
    <row r="172" ht="13.5" customHeight="1">
      <c r="A172" s="2"/>
      <c r="B172" s="73"/>
      <c r="C172" s="2"/>
      <c r="D172" s="2"/>
      <c r="E172" s="2"/>
    </row>
    <row r="173" ht="13.5" customHeight="1">
      <c r="A173" s="2"/>
      <c r="B173" s="73"/>
      <c r="C173" s="2"/>
      <c r="D173" s="2"/>
      <c r="E173" s="2"/>
    </row>
    <row r="174" ht="13.5" customHeight="1">
      <c r="A174" s="2"/>
      <c r="B174" s="73"/>
      <c r="C174" s="2"/>
      <c r="D174" s="2"/>
      <c r="E174" s="2"/>
    </row>
    <row r="175" ht="13.5" customHeight="1">
      <c r="A175" s="2"/>
      <c r="B175" s="73"/>
      <c r="C175" s="2"/>
      <c r="D175" s="2"/>
      <c r="E175" s="2"/>
    </row>
    <row r="176" ht="13.5" customHeight="1">
      <c r="A176" s="2"/>
      <c r="B176" s="73"/>
      <c r="C176" s="2"/>
      <c r="D176" s="2"/>
      <c r="E176" s="2"/>
    </row>
    <row r="177" ht="13.5" customHeight="1">
      <c r="A177" s="2"/>
      <c r="B177" s="73"/>
      <c r="C177" s="2"/>
      <c r="D177" s="2"/>
      <c r="E177" s="2"/>
    </row>
    <row r="178" ht="13.5" customHeight="1">
      <c r="A178" s="2"/>
      <c r="B178" s="73"/>
      <c r="C178" s="2"/>
      <c r="D178" s="2"/>
      <c r="E178" s="2"/>
    </row>
    <row r="179" ht="13.5" customHeight="1">
      <c r="A179" s="2"/>
      <c r="B179" s="73"/>
      <c r="C179" s="2"/>
      <c r="D179" s="2"/>
      <c r="E179" s="2"/>
    </row>
    <row r="180" ht="13.5" customHeight="1">
      <c r="A180" s="2"/>
      <c r="B180" s="73"/>
      <c r="C180" s="2"/>
      <c r="D180" s="2"/>
      <c r="E180" s="2"/>
    </row>
    <row r="181" ht="13.5" customHeight="1">
      <c r="A181" s="2"/>
      <c r="B181" s="73"/>
      <c r="C181" s="2"/>
      <c r="D181" s="2"/>
      <c r="E181" s="2"/>
    </row>
    <row r="182" ht="13.5" customHeight="1">
      <c r="A182" s="2"/>
      <c r="B182" s="73"/>
      <c r="C182" s="2"/>
      <c r="D182" s="2"/>
      <c r="E182" s="2"/>
    </row>
    <row r="183" ht="13.5" customHeight="1">
      <c r="A183" s="2"/>
      <c r="B183" s="73"/>
      <c r="C183" s="2"/>
      <c r="D183" s="2"/>
      <c r="E183" s="2"/>
    </row>
    <row r="184" ht="13.5" customHeight="1">
      <c r="A184" s="2"/>
      <c r="B184" s="73"/>
      <c r="C184" s="2"/>
      <c r="D184" s="2"/>
      <c r="E184" s="2"/>
    </row>
    <row r="185" ht="13.5" customHeight="1">
      <c r="A185" s="2"/>
      <c r="B185" s="73"/>
      <c r="C185" s="2"/>
      <c r="D185" s="2"/>
      <c r="E185" s="2"/>
    </row>
    <row r="186" ht="13.5" customHeight="1">
      <c r="A186" s="2"/>
      <c r="B186" s="73"/>
      <c r="C186" s="2"/>
      <c r="D186" s="2"/>
      <c r="E186" s="2"/>
    </row>
    <row r="187" ht="13.5" customHeight="1">
      <c r="A187" s="2"/>
      <c r="B187" s="73"/>
      <c r="C187" s="2"/>
      <c r="D187" s="2"/>
      <c r="E187" s="2"/>
    </row>
    <row r="188" ht="13.5" customHeight="1">
      <c r="A188" s="2"/>
      <c r="B188" s="73"/>
      <c r="C188" s="2"/>
      <c r="D188" s="2"/>
      <c r="E188" s="2"/>
    </row>
    <row r="189" ht="13.5" customHeight="1">
      <c r="A189" s="2"/>
      <c r="B189" s="73"/>
      <c r="C189" s="2"/>
      <c r="D189" s="2"/>
      <c r="E189" s="2"/>
    </row>
    <row r="190" ht="13.5" customHeight="1">
      <c r="A190" s="2"/>
      <c r="B190" s="73"/>
      <c r="C190" s="2"/>
      <c r="D190" s="2"/>
      <c r="E190" s="2"/>
    </row>
    <row r="191" ht="13.5" customHeight="1">
      <c r="A191" s="2"/>
      <c r="B191" s="73"/>
      <c r="C191" s="2"/>
      <c r="D191" s="2"/>
      <c r="E191" s="2"/>
    </row>
    <row r="192" ht="13.5" customHeight="1">
      <c r="A192" s="2"/>
      <c r="B192" s="73"/>
      <c r="C192" s="2"/>
      <c r="D192" s="2"/>
      <c r="E192" s="2"/>
    </row>
    <row r="193" ht="13.5" customHeight="1">
      <c r="A193" s="2"/>
      <c r="B193" s="73"/>
      <c r="C193" s="2"/>
      <c r="D193" s="2"/>
      <c r="E193" s="2"/>
    </row>
    <row r="194" ht="13.5" customHeight="1">
      <c r="A194" s="2"/>
      <c r="B194" s="73"/>
      <c r="C194" s="2"/>
      <c r="D194" s="2"/>
      <c r="E194" s="2"/>
    </row>
    <row r="195" ht="13.5" customHeight="1">
      <c r="A195" s="2"/>
      <c r="B195" s="73"/>
      <c r="C195" s="2"/>
      <c r="D195" s="2"/>
      <c r="E195" s="2"/>
    </row>
    <row r="196" ht="13.5" customHeight="1">
      <c r="A196" s="2"/>
      <c r="B196" s="73"/>
      <c r="C196" s="2"/>
      <c r="D196" s="2"/>
      <c r="E196" s="2"/>
    </row>
    <row r="197" ht="13.5" customHeight="1">
      <c r="A197" s="2"/>
      <c r="B197" s="73"/>
      <c r="C197" s="2"/>
      <c r="D197" s="2"/>
      <c r="E197" s="2"/>
    </row>
    <row r="198" ht="13.5" customHeight="1">
      <c r="A198" s="2"/>
      <c r="B198" s="73"/>
      <c r="C198" s="2"/>
      <c r="D198" s="2"/>
      <c r="E198" s="2"/>
    </row>
    <row r="199" ht="13.5" customHeight="1">
      <c r="A199" s="2"/>
      <c r="B199" s="73"/>
      <c r="C199" s="2"/>
      <c r="D199" s="2"/>
      <c r="E199" s="2"/>
    </row>
    <row r="200" ht="13.5" customHeight="1">
      <c r="A200" s="2"/>
      <c r="B200" s="73"/>
      <c r="C200" s="2"/>
      <c r="D200" s="2"/>
      <c r="E200" s="2"/>
    </row>
    <row r="201" ht="13.5" customHeight="1">
      <c r="A201" s="2"/>
      <c r="B201" s="73"/>
      <c r="C201" s="2"/>
      <c r="D201" s="2"/>
      <c r="E201" s="2"/>
    </row>
    <row r="202" ht="13.5" customHeight="1">
      <c r="A202" s="2"/>
      <c r="B202" s="73"/>
      <c r="C202" s="2"/>
      <c r="D202" s="2"/>
      <c r="E202" s="2"/>
    </row>
    <row r="203" ht="13.5" customHeight="1">
      <c r="A203" s="2"/>
      <c r="B203" s="73"/>
      <c r="C203" s="2"/>
      <c r="D203" s="2"/>
      <c r="E203" s="2"/>
    </row>
    <row r="204" ht="13.5" customHeight="1">
      <c r="A204" s="2"/>
      <c r="B204" s="73"/>
      <c r="C204" s="2"/>
      <c r="D204" s="2"/>
      <c r="E204" s="2"/>
    </row>
    <row r="205" ht="13.5" customHeight="1">
      <c r="A205" s="2"/>
      <c r="B205" s="73"/>
      <c r="C205" s="2"/>
      <c r="D205" s="2"/>
      <c r="E205" s="2"/>
    </row>
    <row r="206" ht="13.5" customHeight="1">
      <c r="A206" s="2"/>
      <c r="B206" s="73"/>
      <c r="C206" s="2"/>
      <c r="D206" s="2"/>
      <c r="E206" s="2"/>
    </row>
    <row r="207" ht="13.5" customHeight="1">
      <c r="A207" s="2"/>
      <c r="B207" s="73"/>
      <c r="C207" s="2"/>
      <c r="D207" s="2"/>
      <c r="E207" s="2"/>
    </row>
    <row r="208" ht="13.5" customHeight="1">
      <c r="A208" s="2"/>
      <c r="B208" s="73"/>
      <c r="C208" s="2"/>
      <c r="D208" s="2"/>
      <c r="E208" s="2"/>
    </row>
    <row r="209" ht="13.5" customHeight="1">
      <c r="A209" s="2"/>
      <c r="B209" s="73"/>
      <c r="C209" s="2"/>
      <c r="D209" s="2"/>
      <c r="E209" s="2"/>
    </row>
    <row r="210" ht="13.5" customHeight="1">
      <c r="A210" s="2"/>
      <c r="B210" s="73"/>
      <c r="C210" s="2"/>
      <c r="D210" s="2"/>
      <c r="E210" s="2"/>
    </row>
    <row r="211" ht="13.5" customHeight="1">
      <c r="A211" s="2"/>
      <c r="B211" s="73"/>
      <c r="C211" s="2"/>
      <c r="D211" s="2"/>
      <c r="E211" s="2"/>
    </row>
    <row r="212" ht="13.5" customHeight="1">
      <c r="A212" s="2"/>
      <c r="B212" s="73"/>
      <c r="C212" s="2"/>
      <c r="D212" s="2"/>
      <c r="E212" s="2"/>
    </row>
    <row r="213" ht="13.5" customHeight="1">
      <c r="A213" s="2"/>
      <c r="B213" s="73"/>
      <c r="C213" s="2"/>
      <c r="D213" s="2"/>
      <c r="E213" s="2"/>
    </row>
    <row r="214" ht="13.5" customHeight="1">
      <c r="A214" s="2"/>
      <c r="B214" s="73"/>
      <c r="C214" s="2"/>
      <c r="D214" s="2"/>
      <c r="E214" s="2"/>
    </row>
    <row r="215" ht="13.5" customHeight="1">
      <c r="A215" s="2"/>
      <c r="B215" s="73"/>
      <c r="C215" s="2"/>
      <c r="D215" s="2"/>
      <c r="E215" s="2"/>
    </row>
    <row r="216" ht="13.5" customHeight="1">
      <c r="A216" s="2"/>
      <c r="B216" s="73"/>
      <c r="C216" s="2"/>
      <c r="D216" s="2"/>
      <c r="E216" s="2"/>
    </row>
    <row r="217" ht="13.5" customHeight="1">
      <c r="A217" s="2"/>
      <c r="B217" s="73"/>
      <c r="C217" s="2"/>
      <c r="D217" s="2"/>
      <c r="E217" s="2"/>
    </row>
    <row r="218" ht="13.5" customHeight="1">
      <c r="A218" s="2"/>
      <c r="B218" s="73"/>
      <c r="C218" s="2"/>
      <c r="D218" s="2"/>
      <c r="E218" s="2"/>
    </row>
    <row r="219" ht="13.5" customHeight="1">
      <c r="A219" s="2"/>
      <c r="B219" s="73"/>
      <c r="C219" s="2"/>
      <c r="D219" s="2"/>
      <c r="E219" s="2"/>
    </row>
    <row r="220" ht="13.5" customHeight="1">
      <c r="A220" s="2"/>
      <c r="B220" s="73"/>
      <c r="C220" s="2"/>
      <c r="D220" s="2"/>
      <c r="E220" s="2"/>
    </row>
    <row r="221" ht="13.5" customHeight="1">
      <c r="A221" s="2"/>
      <c r="B221" s="73"/>
      <c r="C221" s="2"/>
      <c r="D221" s="2"/>
      <c r="E221" s="2"/>
    </row>
    <row r="222" ht="13.5" customHeight="1">
      <c r="A222" s="2"/>
      <c r="B222" s="73"/>
      <c r="C222" s="2"/>
      <c r="D222" s="2"/>
      <c r="E222" s="2"/>
    </row>
    <row r="223" ht="13.5" customHeight="1">
      <c r="A223" s="2"/>
      <c r="B223" s="73"/>
      <c r="C223" s="2"/>
      <c r="D223" s="2"/>
      <c r="E223" s="2"/>
    </row>
    <row r="224" ht="13.5" customHeight="1">
      <c r="A224" s="2"/>
      <c r="B224" s="73"/>
      <c r="C224" s="2"/>
      <c r="D224" s="2"/>
      <c r="E224" s="2"/>
    </row>
    <row r="225" ht="13.5" customHeight="1">
      <c r="A225" s="2"/>
      <c r="B225" s="73"/>
      <c r="C225" s="2"/>
      <c r="D225" s="2"/>
      <c r="E225" s="2"/>
    </row>
    <row r="226" ht="13.5" customHeight="1">
      <c r="A226" s="2"/>
      <c r="B226" s="73"/>
      <c r="C226" s="2"/>
      <c r="D226" s="2"/>
      <c r="E226" s="2"/>
    </row>
    <row r="227" ht="13.5" customHeight="1">
      <c r="A227" s="2"/>
      <c r="B227" s="73"/>
      <c r="C227" s="2"/>
      <c r="D227" s="2"/>
      <c r="E227" s="2"/>
    </row>
    <row r="228" ht="13.5" customHeight="1">
      <c r="A228" s="2"/>
      <c r="B228" s="73"/>
      <c r="C228" s="2"/>
      <c r="D228" s="2"/>
      <c r="E228" s="2"/>
    </row>
    <row r="229" ht="13.5" customHeight="1">
      <c r="A229" s="2"/>
      <c r="B229" s="73"/>
      <c r="C229" s="2"/>
      <c r="D229" s="2"/>
      <c r="E229" s="2"/>
    </row>
    <row r="230" ht="13.5" customHeight="1">
      <c r="A230" s="2"/>
      <c r="B230" s="73"/>
      <c r="C230" s="2"/>
      <c r="D230" s="2"/>
      <c r="E230" s="2"/>
    </row>
    <row r="231" ht="13.5" customHeight="1">
      <c r="A231" s="2"/>
      <c r="B231" s="73"/>
      <c r="C231" s="2"/>
      <c r="D231" s="2"/>
      <c r="E231" s="2"/>
    </row>
    <row r="232" ht="13.5" customHeight="1">
      <c r="A232" s="2"/>
      <c r="B232" s="73"/>
      <c r="C232" s="2"/>
      <c r="D232" s="2"/>
      <c r="E232" s="2"/>
    </row>
    <row r="233" ht="13.5" customHeight="1">
      <c r="A233" s="2"/>
      <c r="B233" s="73"/>
      <c r="C233" s="2"/>
      <c r="D233" s="2"/>
      <c r="E233" s="2"/>
    </row>
    <row r="234" ht="13.5" customHeight="1">
      <c r="A234" s="2"/>
      <c r="B234" s="73"/>
      <c r="C234" s="2"/>
      <c r="D234" s="2"/>
      <c r="E234" s="2"/>
    </row>
    <row r="235" ht="13.5" customHeight="1">
      <c r="A235" s="2"/>
      <c r="B235" s="73"/>
      <c r="C235" s="2"/>
      <c r="D235" s="2"/>
      <c r="E235" s="2"/>
    </row>
    <row r="236" ht="13.5" customHeight="1">
      <c r="A236" s="2"/>
      <c r="B236" s="73"/>
      <c r="C236" s="2"/>
      <c r="D236" s="2"/>
      <c r="E236" s="2"/>
    </row>
    <row r="237" ht="13.5" customHeight="1">
      <c r="A237" s="2"/>
      <c r="B237" s="73"/>
      <c r="C237" s="2"/>
      <c r="D237" s="2"/>
      <c r="E237" s="2"/>
    </row>
    <row r="238" ht="13.5" customHeight="1">
      <c r="A238" s="2"/>
      <c r="B238" s="73"/>
      <c r="C238" s="2"/>
      <c r="D238" s="2"/>
      <c r="E238" s="2"/>
    </row>
    <row r="239" ht="13.5" customHeight="1">
      <c r="A239" s="2"/>
      <c r="B239" s="73"/>
      <c r="C239" s="2"/>
      <c r="D239" s="2"/>
      <c r="E239" s="2"/>
    </row>
    <row r="240" ht="13.5" customHeight="1">
      <c r="A240" s="2"/>
      <c r="B240" s="73"/>
      <c r="C240" s="2"/>
      <c r="D240" s="2"/>
      <c r="E240" s="2"/>
    </row>
    <row r="241" ht="13.5" customHeight="1">
      <c r="A241" s="2"/>
      <c r="B241" s="73"/>
      <c r="C241" s="2"/>
      <c r="D241" s="2"/>
      <c r="E241" s="2"/>
    </row>
    <row r="242" ht="13.5" customHeight="1">
      <c r="A242" s="2"/>
      <c r="B242" s="73"/>
      <c r="C242" s="2"/>
      <c r="D242" s="2"/>
      <c r="E242" s="2"/>
    </row>
    <row r="243" ht="13.5" customHeight="1">
      <c r="A243" s="2"/>
      <c r="B243" s="73"/>
      <c r="C243" s="2"/>
      <c r="D243" s="2"/>
      <c r="E243" s="2"/>
    </row>
    <row r="244" ht="13.5" customHeight="1">
      <c r="A244" s="2"/>
      <c r="B244" s="73"/>
      <c r="C244" s="2"/>
      <c r="D244" s="2"/>
      <c r="E244" s="2"/>
    </row>
    <row r="245" ht="13.5" customHeight="1">
      <c r="A245" s="2"/>
      <c r="B245" s="73"/>
      <c r="C245" s="2"/>
      <c r="D245" s="2"/>
      <c r="E245" s="2"/>
    </row>
    <row r="246" ht="13.5" customHeight="1">
      <c r="A246" s="2"/>
      <c r="B246" s="73"/>
      <c r="C246" s="2"/>
      <c r="D246" s="2"/>
      <c r="E246" s="2"/>
    </row>
    <row r="247" ht="13.5" customHeight="1">
      <c r="A247" s="2"/>
      <c r="B247" s="73"/>
      <c r="C247" s="2"/>
      <c r="D247" s="2"/>
      <c r="E247" s="2"/>
    </row>
    <row r="248" ht="13.5" customHeight="1">
      <c r="A248" s="2"/>
      <c r="B248" s="73"/>
      <c r="C248" s="2"/>
      <c r="D248" s="2"/>
      <c r="E248" s="2"/>
    </row>
    <row r="249" ht="13.5" customHeight="1">
      <c r="A249" s="2"/>
      <c r="B249" s="73"/>
      <c r="C249" s="2"/>
      <c r="D249" s="2"/>
      <c r="E249" s="2"/>
    </row>
    <row r="250" ht="13.5" customHeight="1">
      <c r="A250" s="2"/>
      <c r="B250" s="73"/>
      <c r="C250" s="2"/>
      <c r="D250" s="2"/>
      <c r="E250" s="2"/>
    </row>
    <row r="251" ht="13.5" customHeight="1">
      <c r="A251" s="2"/>
      <c r="B251" s="73"/>
      <c r="C251" s="2"/>
      <c r="D251" s="2"/>
      <c r="E251" s="2"/>
    </row>
    <row r="252" ht="13.5" customHeight="1">
      <c r="A252" s="2"/>
      <c r="B252" s="73"/>
      <c r="C252" s="2"/>
      <c r="D252" s="2"/>
      <c r="E252" s="2"/>
    </row>
    <row r="253" ht="13.5" customHeight="1">
      <c r="A253" s="2"/>
      <c r="B253" s="73"/>
      <c r="C253" s="2"/>
      <c r="D253" s="2"/>
      <c r="E253" s="2"/>
    </row>
    <row r="254" ht="13.5" customHeight="1">
      <c r="A254" s="2"/>
      <c r="B254" s="73"/>
      <c r="C254" s="2"/>
      <c r="D254" s="2"/>
      <c r="E254" s="2"/>
    </row>
    <row r="255" ht="13.5" customHeight="1">
      <c r="A255" s="2"/>
      <c r="B255" s="73"/>
      <c r="C255" s="2"/>
      <c r="D255" s="2"/>
      <c r="E255" s="2"/>
    </row>
    <row r="256" ht="13.5" customHeight="1">
      <c r="A256" s="2"/>
      <c r="B256" s="73"/>
      <c r="C256" s="2"/>
      <c r="D256" s="2"/>
      <c r="E256" s="2"/>
    </row>
    <row r="257" ht="13.5" customHeight="1">
      <c r="A257" s="2"/>
      <c r="B257" s="73"/>
      <c r="C257" s="2"/>
      <c r="D257" s="2"/>
      <c r="E257" s="2"/>
    </row>
    <row r="258" ht="13.5" customHeight="1">
      <c r="A258" s="2"/>
      <c r="B258" s="73"/>
      <c r="C258" s="2"/>
      <c r="D258" s="2"/>
      <c r="E258" s="2"/>
    </row>
    <row r="259" ht="13.5" customHeight="1">
      <c r="A259" s="2"/>
      <c r="B259" s="73"/>
      <c r="C259" s="2"/>
      <c r="D259" s="2"/>
      <c r="E259" s="2"/>
    </row>
    <row r="260" ht="13.5" customHeight="1">
      <c r="A260" s="2"/>
      <c r="B260" s="73"/>
      <c r="C260" s="2"/>
      <c r="D260" s="2"/>
      <c r="E260" s="2"/>
    </row>
    <row r="261" ht="13.5" customHeight="1">
      <c r="A261" s="2"/>
      <c r="B261" s="73"/>
      <c r="C261" s="2"/>
      <c r="D261" s="2"/>
      <c r="E261" s="2"/>
    </row>
    <row r="262" ht="13.5" customHeight="1">
      <c r="A262" s="2"/>
      <c r="B262" s="73"/>
      <c r="C262" s="2"/>
      <c r="D262" s="2"/>
      <c r="E262" s="2"/>
    </row>
    <row r="263" ht="13.5" customHeight="1">
      <c r="A263" s="2"/>
      <c r="B263" s="73"/>
      <c r="C263" s="2"/>
      <c r="D263" s="2"/>
      <c r="E263" s="2"/>
    </row>
    <row r="264" ht="13.5" customHeight="1">
      <c r="A264" s="2"/>
      <c r="B264" s="73"/>
      <c r="C264" s="2"/>
      <c r="D264" s="2"/>
      <c r="E264" s="2"/>
    </row>
    <row r="265" ht="13.5" customHeight="1">
      <c r="A265" s="2"/>
      <c r="B265" s="73"/>
      <c r="C265" s="2"/>
      <c r="D265" s="2"/>
      <c r="E265" s="2"/>
    </row>
    <row r="266" ht="13.5" customHeight="1">
      <c r="A266" s="2"/>
      <c r="B266" s="73"/>
      <c r="C266" s="2"/>
      <c r="D266" s="2"/>
      <c r="E266" s="2"/>
    </row>
    <row r="267" ht="13.5" customHeight="1">
      <c r="A267" s="2"/>
      <c r="B267" s="73"/>
      <c r="C267" s="2"/>
      <c r="D267" s="2"/>
      <c r="E267" s="2"/>
    </row>
    <row r="268" ht="13.5" customHeight="1">
      <c r="A268" s="2"/>
      <c r="B268" s="73"/>
      <c r="C268" s="2"/>
      <c r="D268" s="2"/>
      <c r="E268" s="2"/>
    </row>
    <row r="269" ht="13.5" customHeight="1">
      <c r="A269" s="2"/>
      <c r="B269" s="73"/>
      <c r="C269" s="2"/>
      <c r="D269" s="2"/>
      <c r="E269" s="2"/>
    </row>
    <row r="270" ht="13.5" customHeight="1">
      <c r="A270" s="2"/>
      <c r="B270" s="73"/>
      <c r="C270" s="2"/>
      <c r="D270" s="2"/>
      <c r="E270" s="2"/>
    </row>
    <row r="271" ht="13.5" customHeight="1">
      <c r="A271" s="2"/>
      <c r="B271" s="73"/>
      <c r="C271" s="2"/>
      <c r="D271" s="2"/>
      <c r="E271" s="2"/>
    </row>
    <row r="272" ht="13.5" customHeight="1">
      <c r="A272" s="2"/>
      <c r="B272" s="73"/>
      <c r="C272" s="2"/>
      <c r="D272" s="2"/>
      <c r="E272" s="2"/>
    </row>
    <row r="273" ht="13.5" customHeight="1">
      <c r="A273" s="2"/>
      <c r="B273" s="73"/>
      <c r="C273" s="2"/>
      <c r="D273" s="2"/>
      <c r="E273" s="2"/>
    </row>
    <row r="274" ht="13.5" customHeight="1">
      <c r="A274" s="2"/>
      <c r="B274" s="73"/>
      <c r="C274" s="2"/>
      <c r="D274" s="2"/>
      <c r="E274" s="2"/>
    </row>
    <row r="275" ht="13.5" customHeight="1">
      <c r="A275" s="2"/>
      <c r="B275" s="73"/>
      <c r="C275" s="2"/>
      <c r="D275" s="2"/>
      <c r="E275" s="2"/>
    </row>
    <row r="276" ht="13.5" customHeight="1">
      <c r="A276" s="2"/>
      <c r="B276" s="73"/>
      <c r="C276" s="2"/>
      <c r="D276" s="2"/>
      <c r="E276" s="2"/>
    </row>
    <row r="277" ht="13.5" customHeight="1">
      <c r="A277" s="2"/>
      <c r="B277" s="73"/>
      <c r="C277" s="2"/>
      <c r="D277" s="2"/>
      <c r="E277" s="2"/>
    </row>
    <row r="278" ht="13.5" customHeight="1">
      <c r="A278" s="2"/>
      <c r="B278" s="73"/>
      <c r="C278" s="2"/>
      <c r="D278" s="2"/>
      <c r="E278" s="2"/>
    </row>
    <row r="279" ht="13.5" customHeight="1">
      <c r="A279" s="2"/>
      <c r="B279" s="73"/>
      <c r="C279" s="2"/>
      <c r="D279" s="2"/>
      <c r="E279" s="2"/>
    </row>
    <row r="280" ht="13.5" customHeight="1">
      <c r="A280" s="2"/>
      <c r="B280" s="73"/>
      <c r="C280" s="2"/>
      <c r="D280" s="2"/>
      <c r="E280" s="2"/>
    </row>
    <row r="281" ht="13.5" customHeight="1">
      <c r="A281" s="2"/>
      <c r="B281" s="73"/>
      <c r="C281" s="2"/>
      <c r="D281" s="2"/>
      <c r="E281" s="2"/>
    </row>
    <row r="282" ht="13.5" customHeight="1">
      <c r="A282" s="2"/>
      <c r="B282" s="73"/>
      <c r="C282" s="2"/>
      <c r="D282" s="2"/>
      <c r="E282" s="2"/>
    </row>
    <row r="283" ht="13.5" customHeight="1">
      <c r="A283" s="2"/>
      <c r="B283" s="73"/>
      <c r="C283" s="2"/>
      <c r="D283" s="2"/>
      <c r="E283" s="2"/>
    </row>
    <row r="284" ht="13.5" customHeight="1">
      <c r="A284" s="2"/>
      <c r="B284" s="73"/>
      <c r="C284" s="2"/>
      <c r="D284" s="2"/>
      <c r="E284" s="2"/>
    </row>
    <row r="285" ht="13.5" customHeight="1">
      <c r="A285" s="2"/>
      <c r="B285" s="73"/>
      <c r="C285" s="2"/>
      <c r="D285" s="2"/>
      <c r="E285" s="2"/>
    </row>
    <row r="286" ht="13.5" customHeight="1">
      <c r="A286" s="2"/>
      <c r="B286" s="73"/>
      <c r="C286" s="2"/>
      <c r="D286" s="2"/>
      <c r="E286" s="2"/>
    </row>
    <row r="287" ht="13.5" customHeight="1">
      <c r="A287" s="2"/>
      <c r="B287" s="73"/>
      <c r="C287" s="2"/>
      <c r="D287" s="2"/>
      <c r="E287" s="2"/>
    </row>
    <row r="288" ht="13.5" customHeight="1">
      <c r="A288" s="2"/>
      <c r="B288" s="73"/>
      <c r="C288" s="2"/>
      <c r="D288" s="2"/>
      <c r="E288" s="2"/>
    </row>
    <row r="289" ht="13.5" customHeight="1">
      <c r="A289" s="2"/>
      <c r="B289" s="73"/>
      <c r="C289" s="2"/>
      <c r="D289" s="2"/>
      <c r="E289" s="2"/>
    </row>
    <row r="290" ht="13.5" customHeight="1">
      <c r="A290" s="2"/>
      <c r="B290" s="73"/>
      <c r="C290" s="2"/>
      <c r="D290" s="2"/>
      <c r="E290" s="2"/>
    </row>
    <row r="291" ht="13.5" customHeight="1">
      <c r="A291" s="2"/>
      <c r="B291" s="73"/>
      <c r="C291" s="2"/>
      <c r="D291" s="2"/>
      <c r="E291" s="2"/>
    </row>
    <row r="292" ht="13.5" customHeight="1">
      <c r="A292" s="2"/>
      <c r="B292" s="73"/>
      <c r="C292" s="2"/>
      <c r="D292" s="2"/>
      <c r="E292" s="2"/>
    </row>
    <row r="293" ht="13.5" customHeight="1">
      <c r="A293" s="2"/>
      <c r="B293" s="73"/>
      <c r="C293" s="2"/>
      <c r="D293" s="2"/>
      <c r="E293" s="2"/>
    </row>
    <row r="294" ht="13.5" customHeight="1">
      <c r="A294" s="2"/>
      <c r="B294" s="73"/>
      <c r="C294" s="2"/>
      <c r="D294" s="2"/>
      <c r="E294" s="2"/>
    </row>
    <row r="295" ht="13.5" customHeight="1">
      <c r="A295" s="2"/>
      <c r="B295" s="73"/>
      <c r="C295" s="2"/>
      <c r="D295" s="2"/>
      <c r="E295" s="2"/>
    </row>
    <row r="296" ht="13.5" customHeight="1">
      <c r="A296" s="2"/>
      <c r="B296" s="73"/>
      <c r="C296" s="2"/>
      <c r="D296" s="2"/>
      <c r="E296" s="2"/>
    </row>
    <row r="297" ht="13.5" customHeight="1">
      <c r="A297" s="2"/>
      <c r="B297" s="73"/>
      <c r="C297" s="2"/>
      <c r="D297" s="2"/>
      <c r="E297" s="2"/>
    </row>
    <row r="298" ht="13.5" customHeight="1">
      <c r="A298" s="2"/>
      <c r="B298" s="73"/>
      <c r="C298" s="2"/>
      <c r="D298" s="2"/>
      <c r="E298" s="2"/>
    </row>
    <row r="299" ht="13.5" customHeight="1">
      <c r="A299" s="2"/>
      <c r="B299" s="73"/>
      <c r="C299" s="2"/>
      <c r="D299" s="2"/>
      <c r="E299" s="2"/>
    </row>
    <row r="300" ht="13.5" customHeight="1">
      <c r="A300" s="2"/>
      <c r="B300" s="73"/>
      <c r="C300" s="2"/>
      <c r="D300" s="2"/>
      <c r="E300" s="2"/>
    </row>
    <row r="301" ht="13.5" customHeight="1">
      <c r="A301" s="2"/>
      <c r="B301" s="73"/>
      <c r="C301" s="2"/>
      <c r="D301" s="2"/>
      <c r="E301" s="2"/>
    </row>
    <row r="302" ht="13.5" customHeight="1">
      <c r="A302" s="2"/>
      <c r="B302" s="73"/>
      <c r="C302" s="2"/>
      <c r="D302" s="2"/>
      <c r="E302" s="2"/>
    </row>
    <row r="303" ht="13.5" customHeight="1">
      <c r="A303" s="2"/>
      <c r="B303" s="73"/>
      <c r="C303" s="2"/>
      <c r="D303" s="2"/>
      <c r="E303" s="2"/>
    </row>
    <row r="304" ht="13.5" customHeight="1">
      <c r="A304" s="2"/>
      <c r="B304" s="73"/>
      <c r="C304" s="2"/>
      <c r="D304" s="2"/>
      <c r="E304" s="2"/>
    </row>
    <row r="305" ht="13.5" customHeight="1">
      <c r="A305" s="2"/>
      <c r="B305" s="73"/>
      <c r="C305" s="2"/>
      <c r="D305" s="2"/>
      <c r="E305" s="2"/>
    </row>
    <row r="306" ht="13.5" customHeight="1">
      <c r="A306" s="2"/>
      <c r="B306" s="73"/>
      <c r="C306" s="2"/>
      <c r="D306" s="2"/>
      <c r="E306" s="2"/>
    </row>
    <row r="307" ht="13.5" customHeight="1">
      <c r="A307" s="2"/>
      <c r="B307" s="73"/>
      <c r="C307" s="2"/>
      <c r="D307" s="2"/>
      <c r="E307" s="2"/>
    </row>
    <row r="308" ht="13.5" customHeight="1">
      <c r="A308" s="2"/>
      <c r="B308" s="73"/>
      <c r="C308" s="2"/>
      <c r="D308" s="2"/>
      <c r="E308" s="2"/>
    </row>
    <row r="309" ht="13.5" customHeight="1">
      <c r="A309" s="2"/>
      <c r="B309" s="73"/>
      <c r="C309" s="2"/>
      <c r="D309" s="2"/>
      <c r="E309" s="2"/>
    </row>
    <row r="310" ht="13.5" customHeight="1">
      <c r="A310" s="2"/>
      <c r="B310" s="73"/>
      <c r="C310" s="2"/>
      <c r="D310" s="2"/>
      <c r="E310" s="2"/>
    </row>
    <row r="311" ht="13.5" customHeight="1">
      <c r="A311" s="2"/>
      <c r="B311" s="73"/>
      <c r="C311" s="2"/>
      <c r="D311" s="2"/>
      <c r="E311" s="2"/>
    </row>
    <row r="312" ht="13.5" customHeight="1">
      <c r="A312" s="2"/>
      <c r="B312" s="73"/>
      <c r="C312" s="2"/>
      <c r="D312" s="2"/>
      <c r="E312" s="2"/>
    </row>
    <row r="313" ht="13.5" customHeight="1">
      <c r="A313" s="2"/>
      <c r="B313" s="73"/>
      <c r="C313" s="2"/>
      <c r="D313" s="2"/>
      <c r="E313" s="2"/>
    </row>
    <row r="314" ht="13.5" customHeight="1">
      <c r="A314" s="2"/>
      <c r="B314" s="73"/>
      <c r="C314" s="2"/>
      <c r="D314" s="2"/>
      <c r="E314" s="2"/>
    </row>
    <row r="315" ht="13.5" customHeight="1">
      <c r="A315" s="2"/>
      <c r="B315" s="73"/>
      <c r="C315" s="2"/>
      <c r="D315" s="2"/>
      <c r="E315" s="2"/>
    </row>
    <row r="316" ht="13.5" customHeight="1">
      <c r="A316" s="2"/>
      <c r="B316" s="73"/>
      <c r="C316" s="2"/>
      <c r="D316" s="2"/>
      <c r="E316" s="2"/>
    </row>
    <row r="317" ht="12.75" customHeight="1">
      <c r="B317" s="63"/>
    </row>
    <row r="318" ht="12.75" customHeight="1">
      <c r="B318" s="63"/>
    </row>
    <row r="319" ht="12.75" customHeight="1">
      <c r="B319" s="63"/>
    </row>
    <row r="320" ht="12.75" customHeight="1">
      <c r="B320" s="63"/>
    </row>
    <row r="321" ht="12.75" customHeight="1">
      <c r="B321" s="63"/>
    </row>
    <row r="322" ht="12.75" customHeight="1">
      <c r="B322" s="63"/>
    </row>
    <row r="323" ht="12.75" customHeight="1">
      <c r="B323" s="63"/>
    </row>
    <row r="324" ht="12.75" customHeight="1">
      <c r="B324" s="63"/>
    </row>
    <row r="325" ht="12.75" customHeight="1">
      <c r="B325" s="63"/>
    </row>
    <row r="326" ht="12.75" customHeight="1">
      <c r="B326" s="63"/>
    </row>
    <row r="327" ht="12.75" customHeight="1">
      <c r="B327" s="63"/>
    </row>
    <row r="328" ht="12.75" customHeight="1">
      <c r="B328" s="63"/>
    </row>
    <row r="329" ht="12.75" customHeight="1">
      <c r="B329" s="63"/>
    </row>
    <row r="330" ht="12.75" customHeight="1">
      <c r="B330" s="63"/>
    </row>
    <row r="331" ht="12.75" customHeight="1">
      <c r="B331" s="63"/>
    </row>
    <row r="332" ht="12.75" customHeight="1">
      <c r="B332" s="63"/>
    </row>
    <row r="333" ht="12.75" customHeight="1">
      <c r="B333" s="63"/>
    </row>
    <row r="334" ht="12.75" customHeight="1">
      <c r="B334" s="63"/>
    </row>
    <row r="335" ht="12.75" customHeight="1">
      <c r="B335" s="63"/>
    </row>
    <row r="336" ht="12.75" customHeight="1">
      <c r="B336" s="63"/>
    </row>
    <row r="337" ht="12.75" customHeight="1">
      <c r="B337" s="63"/>
    </row>
    <row r="338" ht="12.75" customHeight="1">
      <c r="B338" s="63"/>
    </row>
    <row r="339" ht="12.75" customHeight="1">
      <c r="B339" s="63"/>
    </row>
    <row r="340" ht="12.75" customHeight="1">
      <c r="B340" s="63"/>
    </row>
    <row r="341" ht="12.75" customHeight="1">
      <c r="B341" s="63"/>
    </row>
    <row r="342" ht="12.75" customHeight="1">
      <c r="B342" s="63"/>
    </row>
    <row r="343" ht="12.75" customHeight="1">
      <c r="B343" s="63"/>
    </row>
    <row r="344" ht="12.75" customHeight="1">
      <c r="B344" s="63"/>
    </row>
    <row r="345" ht="12.75" customHeight="1">
      <c r="B345" s="63"/>
    </row>
    <row r="346" ht="12.75" customHeight="1">
      <c r="B346" s="63"/>
    </row>
    <row r="347" ht="12.75" customHeight="1">
      <c r="B347" s="63"/>
    </row>
    <row r="348" ht="12.75" customHeight="1">
      <c r="B348" s="63"/>
    </row>
    <row r="349" ht="12.75" customHeight="1">
      <c r="B349" s="63"/>
    </row>
    <row r="350" ht="12.75" customHeight="1">
      <c r="B350" s="63"/>
    </row>
    <row r="351" ht="12.75" customHeight="1">
      <c r="B351" s="63"/>
    </row>
    <row r="352" ht="12.75" customHeight="1">
      <c r="B352" s="63"/>
    </row>
    <row r="353" ht="12.75" customHeight="1">
      <c r="B353" s="63"/>
    </row>
    <row r="354" ht="12.75" customHeight="1">
      <c r="B354" s="63"/>
    </row>
    <row r="355" ht="12.75" customHeight="1">
      <c r="B355" s="63"/>
    </row>
    <row r="356" ht="12.75" customHeight="1">
      <c r="B356" s="63"/>
    </row>
    <row r="357" ht="12.75" customHeight="1">
      <c r="B357" s="63"/>
    </row>
    <row r="358" ht="12.75" customHeight="1">
      <c r="B358" s="63"/>
    </row>
    <row r="359" ht="12.75" customHeight="1">
      <c r="B359" s="63"/>
    </row>
    <row r="360" ht="12.75" customHeight="1">
      <c r="B360" s="63"/>
    </row>
    <row r="361" ht="12.75" customHeight="1">
      <c r="B361" s="63"/>
    </row>
    <row r="362" ht="12.75" customHeight="1">
      <c r="B362" s="63"/>
    </row>
    <row r="363" ht="12.75" customHeight="1">
      <c r="B363" s="63"/>
    </row>
    <row r="364" ht="12.75" customHeight="1">
      <c r="B364" s="63"/>
    </row>
    <row r="365" ht="12.75" customHeight="1">
      <c r="B365" s="63"/>
    </row>
    <row r="366" ht="12.75" customHeight="1">
      <c r="B366" s="63"/>
    </row>
    <row r="367" ht="12.75" customHeight="1">
      <c r="B367" s="63"/>
    </row>
    <row r="368" ht="12.75" customHeight="1">
      <c r="B368" s="63"/>
    </row>
    <row r="369" ht="12.75" customHeight="1">
      <c r="B369" s="63"/>
    </row>
    <row r="370" ht="12.75" customHeight="1">
      <c r="B370" s="63"/>
    </row>
    <row r="371" ht="12.75" customHeight="1">
      <c r="B371" s="63"/>
    </row>
    <row r="372" ht="12.75" customHeight="1">
      <c r="B372" s="63"/>
    </row>
    <row r="373" ht="12.75" customHeight="1">
      <c r="B373" s="63"/>
    </row>
    <row r="374" ht="12.75" customHeight="1">
      <c r="B374" s="63"/>
    </row>
    <row r="375" ht="12.75" customHeight="1">
      <c r="B375" s="63"/>
    </row>
    <row r="376" ht="12.75" customHeight="1">
      <c r="B376" s="63"/>
    </row>
    <row r="377" ht="12.75" customHeight="1">
      <c r="B377" s="63"/>
    </row>
    <row r="378" ht="12.75" customHeight="1">
      <c r="B378" s="63"/>
    </row>
    <row r="379" ht="12.75" customHeight="1">
      <c r="B379" s="63"/>
    </row>
    <row r="380" ht="12.75" customHeight="1">
      <c r="B380" s="63"/>
    </row>
    <row r="381" ht="12.75" customHeight="1">
      <c r="B381" s="63"/>
    </row>
    <row r="382" ht="12.75" customHeight="1">
      <c r="B382" s="63"/>
    </row>
    <row r="383" ht="12.75" customHeight="1">
      <c r="B383" s="63"/>
    </row>
    <row r="384" ht="12.75" customHeight="1">
      <c r="B384" s="63"/>
    </row>
    <row r="385" ht="12.75" customHeight="1">
      <c r="B385" s="63"/>
    </row>
    <row r="386" ht="12.75" customHeight="1">
      <c r="B386" s="63"/>
    </row>
    <row r="387" ht="12.75" customHeight="1">
      <c r="B387" s="63"/>
    </row>
    <row r="388" ht="12.75" customHeight="1">
      <c r="B388" s="63"/>
    </row>
    <row r="389" ht="12.75" customHeight="1">
      <c r="B389" s="63"/>
    </row>
    <row r="390" ht="12.75" customHeight="1">
      <c r="B390" s="63"/>
    </row>
    <row r="391" ht="12.75" customHeight="1">
      <c r="B391" s="63"/>
    </row>
    <row r="392" ht="12.75" customHeight="1">
      <c r="B392" s="63"/>
    </row>
    <row r="393" ht="12.75" customHeight="1">
      <c r="B393" s="63"/>
    </row>
    <row r="394" ht="12.75" customHeight="1">
      <c r="B394" s="63"/>
    </row>
    <row r="395" ht="12.75" customHeight="1">
      <c r="B395" s="63"/>
    </row>
    <row r="396" ht="12.75" customHeight="1">
      <c r="B396" s="63"/>
    </row>
    <row r="397" ht="12.75" customHeight="1">
      <c r="B397" s="63"/>
    </row>
    <row r="398" ht="12.75" customHeight="1">
      <c r="B398" s="63"/>
    </row>
    <row r="399" ht="12.75" customHeight="1">
      <c r="B399" s="63"/>
    </row>
    <row r="400" ht="12.75" customHeight="1">
      <c r="B400" s="63"/>
    </row>
    <row r="401" ht="12.75" customHeight="1">
      <c r="B401" s="63"/>
    </row>
    <row r="402" ht="12.75" customHeight="1">
      <c r="B402" s="63"/>
    </row>
    <row r="403" ht="12.75" customHeight="1">
      <c r="B403" s="63"/>
    </row>
    <row r="404" ht="12.75" customHeight="1">
      <c r="B404" s="63"/>
    </row>
    <row r="405" ht="12.75" customHeight="1">
      <c r="B405" s="63"/>
    </row>
    <row r="406" ht="12.75" customHeight="1">
      <c r="B406" s="63"/>
    </row>
    <row r="407" ht="12.75" customHeight="1">
      <c r="B407" s="63"/>
    </row>
    <row r="408" ht="12.75" customHeight="1">
      <c r="B408" s="63"/>
    </row>
    <row r="409" ht="12.75" customHeight="1">
      <c r="B409" s="63"/>
    </row>
    <row r="410" ht="12.75" customHeight="1">
      <c r="B410" s="63"/>
    </row>
    <row r="411" ht="12.75" customHeight="1">
      <c r="B411" s="63"/>
    </row>
    <row r="412" ht="12.75" customHeight="1">
      <c r="B412" s="63"/>
    </row>
    <row r="413" ht="12.75" customHeight="1">
      <c r="B413" s="63"/>
    </row>
    <row r="414" ht="12.75" customHeight="1">
      <c r="B414" s="63"/>
    </row>
    <row r="415" ht="12.75" customHeight="1">
      <c r="B415" s="63"/>
    </row>
    <row r="416" ht="12.75" customHeight="1">
      <c r="B416" s="63"/>
    </row>
    <row r="417" ht="12.75" customHeight="1">
      <c r="B417" s="63"/>
    </row>
    <row r="418" ht="12.75" customHeight="1">
      <c r="B418" s="63"/>
    </row>
    <row r="419" ht="12.75" customHeight="1">
      <c r="B419" s="63"/>
    </row>
    <row r="420" ht="12.75" customHeight="1">
      <c r="B420" s="63"/>
    </row>
    <row r="421" ht="12.75" customHeight="1">
      <c r="B421" s="63"/>
    </row>
    <row r="422" ht="12.75" customHeight="1">
      <c r="B422" s="63"/>
    </row>
    <row r="423" ht="12.75" customHeight="1">
      <c r="B423" s="63"/>
    </row>
    <row r="424" ht="12.75" customHeight="1">
      <c r="B424" s="63"/>
    </row>
    <row r="425" ht="12.75" customHeight="1">
      <c r="B425" s="63"/>
    </row>
    <row r="426" ht="12.75" customHeight="1">
      <c r="B426" s="63"/>
    </row>
    <row r="427" ht="12.75" customHeight="1">
      <c r="B427" s="63"/>
    </row>
    <row r="428" ht="12.75" customHeight="1">
      <c r="B428" s="63"/>
    </row>
    <row r="429" ht="12.75" customHeight="1">
      <c r="B429" s="63"/>
    </row>
    <row r="430" ht="12.75" customHeight="1">
      <c r="B430" s="63"/>
    </row>
    <row r="431" ht="12.75" customHeight="1">
      <c r="B431" s="63"/>
    </row>
    <row r="432" ht="12.75" customHeight="1">
      <c r="B432" s="63"/>
    </row>
    <row r="433" ht="12.75" customHeight="1">
      <c r="B433" s="63"/>
    </row>
    <row r="434" ht="12.75" customHeight="1">
      <c r="B434" s="63"/>
    </row>
    <row r="435" ht="12.75" customHeight="1">
      <c r="B435" s="63"/>
    </row>
    <row r="436" ht="12.75" customHeight="1">
      <c r="B436" s="63"/>
    </row>
    <row r="437" ht="12.75" customHeight="1">
      <c r="B437" s="63"/>
    </row>
    <row r="438" ht="12.75" customHeight="1">
      <c r="B438" s="63"/>
    </row>
    <row r="439" ht="12.75" customHeight="1">
      <c r="B439" s="63"/>
    </row>
    <row r="440" ht="12.75" customHeight="1">
      <c r="B440" s="63"/>
    </row>
    <row r="441" ht="12.75" customHeight="1">
      <c r="B441" s="63"/>
    </row>
    <row r="442" ht="12.75" customHeight="1">
      <c r="B442" s="63"/>
    </row>
    <row r="443" ht="12.75" customHeight="1">
      <c r="B443" s="63"/>
    </row>
    <row r="444" ht="12.75" customHeight="1">
      <c r="B444" s="63"/>
    </row>
    <row r="445" ht="12.75" customHeight="1">
      <c r="B445" s="63"/>
    </row>
    <row r="446" ht="12.75" customHeight="1">
      <c r="B446" s="63"/>
    </row>
    <row r="447" ht="12.75" customHeight="1">
      <c r="B447" s="63"/>
    </row>
    <row r="448" ht="12.75" customHeight="1">
      <c r="B448" s="63"/>
    </row>
    <row r="449" ht="12.75" customHeight="1">
      <c r="B449" s="63"/>
    </row>
    <row r="450" ht="12.75" customHeight="1">
      <c r="B450" s="63"/>
    </row>
    <row r="451" ht="12.75" customHeight="1">
      <c r="B451" s="63"/>
    </row>
    <row r="452" ht="12.75" customHeight="1">
      <c r="B452" s="63"/>
    </row>
    <row r="453" ht="12.75" customHeight="1">
      <c r="B453" s="63"/>
    </row>
    <row r="454" ht="12.75" customHeight="1">
      <c r="B454" s="63"/>
    </row>
    <row r="455" ht="12.75" customHeight="1">
      <c r="B455" s="63"/>
    </row>
    <row r="456" ht="12.75" customHeight="1">
      <c r="B456" s="63"/>
    </row>
    <row r="457" ht="12.75" customHeight="1">
      <c r="B457" s="63"/>
    </row>
    <row r="458" ht="12.75" customHeight="1">
      <c r="B458" s="63"/>
    </row>
    <row r="459" ht="12.75" customHeight="1">
      <c r="B459" s="63"/>
    </row>
    <row r="460" ht="12.75" customHeight="1">
      <c r="B460" s="63"/>
    </row>
    <row r="461" ht="12.75" customHeight="1">
      <c r="B461" s="63"/>
    </row>
    <row r="462" ht="12.75" customHeight="1">
      <c r="B462" s="63"/>
    </row>
    <row r="463" ht="12.75" customHeight="1">
      <c r="B463" s="63"/>
    </row>
    <row r="464" ht="12.75" customHeight="1">
      <c r="B464" s="63"/>
    </row>
    <row r="465" ht="12.75" customHeight="1">
      <c r="B465" s="63"/>
    </row>
    <row r="466" ht="12.75" customHeight="1">
      <c r="B466" s="63"/>
    </row>
    <row r="467" ht="12.75" customHeight="1">
      <c r="B467" s="63"/>
    </row>
    <row r="468" ht="12.75" customHeight="1">
      <c r="B468" s="63"/>
    </row>
    <row r="469" ht="12.75" customHeight="1">
      <c r="B469" s="63"/>
    </row>
    <row r="470" ht="12.75" customHeight="1">
      <c r="B470" s="63"/>
    </row>
    <row r="471" ht="12.75" customHeight="1">
      <c r="B471" s="63"/>
    </row>
    <row r="472" ht="12.75" customHeight="1">
      <c r="B472" s="63"/>
    </row>
    <row r="473" ht="12.75" customHeight="1">
      <c r="B473" s="63"/>
    </row>
    <row r="474" ht="12.75" customHeight="1">
      <c r="B474" s="63"/>
    </row>
    <row r="475" ht="12.75" customHeight="1">
      <c r="B475" s="63"/>
    </row>
    <row r="476" ht="12.75" customHeight="1">
      <c r="B476" s="63"/>
    </row>
    <row r="477" ht="12.75" customHeight="1">
      <c r="B477" s="63"/>
    </row>
    <row r="478" ht="12.75" customHeight="1">
      <c r="B478" s="63"/>
    </row>
    <row r="479" ht="12.75" customHeight="1">
      <c r="B479" s="63"/>
    </row>
    <row r="480" ht="12.75" customHeight="1">
      <c r="B480" s="63"/>
    </row>
    <row r="481" ht="12.75" customHeight="1">
      <c r="B481" s="63"/>
    </row>
    <row r="482" ht="12.75" customHeight="1">
      <c r="B482" s="63"/>
    </row>
    <row r="483" ht="12.75" customHeight="1">
      <c r="B483" s="63"/>
    </row>
    <row r="484" ht="12.75" customHeight="1">
      <c r="B484" s="63"/>
    </row>
    <row r="485" ht="12.75" customHeight="1">
      <c r="B485" s="63"/>
    </row>
    <row r="486" ht="12.75" customHeight="1">
      <c r="B486" s="63"/>
    </row>
    <row r="487" ht="12.75" customHeight="1">
      <c r="B487" s="63"/>
    </row>
    <row r="488" ht="12.75" customHeight="1">
      <c r="B488" s="63"/>
    </row>
    <row r="489" ht="12.75" customHeight="1">
      <c r="B489" s="63"/>
    </row>
    <row r="490" ht="12.75" customHeight="1">
      <c r="B490" s="63"/>
    </row>
    <row r="491" ht="12.75" customHeight="1">
      <c r="B491" s="63"/>
    </row>
    <row r="492" ht="12.75" customHeight="1">
      <c r="B492" s="63"/>
    </row>
    <row r="493" ht="12.75" customHeight="1">
      <c r="B493" s="63"/>
    </row>
    <row r="494" ht="12.75" customHeight="1">
      <c r="B494" s="63"/>
    </row>
    <row r="495" ht="12.75" customHeight="1">
      <c r="B495" s="63"/>
    </row>
    <row r="496" ht="12.75" customHeight="1">
      <c r="B496" s="63"/>
    </row>
    <row r="497" ht="12.75" customHeight="1">
      <c r="B497" s="63"/>
    </row>
    <row r="498" ht="12.75" customHeight="1">
      <c r="B498" s="63"/>
    </row>
    <row r="499" ht="12.75" customHeight="1">
      <c r="B499" s="63"/>
    </row>
    <row r="500" ht="12.75" customHeight="1">
      <c r="B500" s="63"/>
    </row>
    <row r="501" ht="12.75" customHeight="1">
      <c r="B501" s="63"/>
    </row>
    <row r="502" ht="12.75" customHeight="1">
      <c r="B502" s="63"/>
    </row>
    <row r="503" ht="12.75" customHeight="1">
      <c r="B503" s="63"/>
    </row>
    <row r="504" ht="12.75" customHeight="1">
      <c r="B504" s="63"/>
    </row>
    <row r="505" ht="12.75" customHeight="1">
      <c r="B505" s="63"/>
    </row>
    <row r="506" ht="12.75" customHeight="1">
      <c r="B506" s="63"/>
    </row>
    <row r="507" ht="12.75" customHeight="1">
      <c r="B507" s="63"/>
    </row>
    <row r="508" ht="12.75" customHeight="1">
      <c r="B508" s="63"/>
    </row>
    <row r="509" ht="12.75" customHeight="1">
      <c r="B509" s="63"/>
    </row>
    <row r="510" ht="12.75" customHeight="1">
      <c r="B510" s="63"/>
    </row>
    <row r="511" ht="12.75" customHeight="1">
      <c r="B511" s="63"/>
    </row>
    <row r="512" ht="12.75" customHeight="1">
      <c r="B512" s="63"/>
    </row>
    <row r="513" ht="12.75" customHeight="1">
      <c r="B513" s="63"/>
    </row>
    <row r="514" ht="12.75" customHeight="1">
      <c r="B514" s="63"/>
    </row>
    <row r="515" ht="12.75" customHeight="1">
      <c r="B515" s="63"/>
    </row>
    <row r="516" ht="12.75" customHeight="1">
      <c r="B516" s="63"/>
    </row>
    <row r="517" ht="12.75" customHeight="1">
      <c r="B517" s="63"/>
    </row>
    <row r="518" ht="12.75" customHeight="1">
      <c r="B518" s="63"/>
    </row>
    <row r="519" ht="12.75" customHeight="1">
      <c r="B519" s="63"/>
    </row>
    <row r="520" ht="12.75" customHeight="1">
      <c r="B520" s="63"/>
    </row>
    <row r="521" ht="12.75" customHeight="1">
      <c r="B521" s="63"/>
    </row>
    <row r="522" ht="12.75" customHeight="1">
      <c r="B522" s="63"/>
    </row>
    <row r="523" ht="12.75" customHeight="1">
      <c r="B523" s="63"/>
    </row>
    <row r="524" ht="12.75" customHeight="1">
      <c r="B524" s="63"/>
    </row>
    <row r="525" ht="12.75" customHeight="1">
      <c r="B525" s="63"/>
    </row>
    <row r="526" ht="12.75" customHeight="1">
      <c r="B526" s="63"/>
    </row>
    <row r="527" ht="12.75" customHeight="1">
      <c r="B527" s="63"/>
    </row>
    <row r="528" ht="12.75" customHeight="1">
      <c r="B528" s="63"/>
    </row>
    <row r="529" ht="12.75" customHeight="1">
      <c r="B529" s="63"/>
    </row>
    <row r="530" ht="12.75" customHeight="1">
      <c r="B530" s="63"/>
    </row>
    <row r="531" ht="12.75" customHeight="1">
      <c r="B531" s="63"/>
    </row>
    <row r="532" ht="12.75" customHeight="1">
      <c r="B532" s="63"/>
    </row>
    <row r="533" ht="12.75" customHeight="1">
      <c r="B533" s="63"/>
    </row>
    <row r="534" ht="12.75" customHeight="1">
      <c r="B534" s="63"/>
    </row>
    <row r="535" ht="12.75" customHeight="1">
      <c r="B535" s="63"/>
    </row>
    <row r="536" ht="12.75" customHeight="1">
      <c r="B536" s="63"/>
    </row>
    <row r="537" ht="12.75" customHeight="1">
      <c r="B537" s="63"/>
    </row>
    <row r="538" ht="12.75" customHeight="1">
      <c r="B538" s="63"/>
    </row>
    <row r="539" ht="12.75" customHeight="1">
      <c r="B539" s="63"/>
    </row>
    <row r="540" ht="12.75" customHeight="1">
      <c r="B540" s="63"/>
    </row>
    <row r="541" ht="12.75" customHeight="1">
      <c r="B541" s="63"/>
    </row>
    <row r="542" ht="12.75" customHeight="1">
      <c r="B542" s="63"/>
    </row>
    <row r="543" ht="12.75" customHeight="1">
      <c r="B543" s="63"/>
    </row>
    <row r="544" ht="12.75" customHeight="1">
      <c r="B544" s="63"/>
    </row>
    <row r="545" ht="12.75" customHeight="1">
      <c r="B545" s="63"/>
    </row>
    <row r="546" ht="12.75" customHeight="1">
      <c r="B546" s="63"/>
    </row>
    <row r="547" ht="12.75" customHeight="1">
      <c r="B547" s="63"/>
    </row>
    <row r="548" ht="12.75" customHeight="1">
      <c r="B548" s="63"/>
    </row>
    <row r="549" ht="12.75" customHeight="1">
      <c r="B549" s="63"/>
    </row>
    <row r="550" ht="12.75" customHeight="1">
      <c r="B550" s="63"/>
    </row>
    <row r="551" ht="12.75" customHeight="1">
      <c r="B551" s="63"/>
    </row>
    <row r="552" ht="12.75" customHeight="1">
      <c r="B552" s="63"/>
    </row>
    <row r="553" ht="12.75" customHeight="1">
      <c r="B553" s="63"/>
    </row>
    <row r="554" ht="12.75" customHeight="1">
      <c r="B554" s="63"/>
    </row>
    <row r="555" ht="12.75" customHeight="1">
      <c r="B555" s="63"/>
    </row>
    <row r="556" ht="12.75" customHeight="1">
      <c r="B556" s="63"/>
    </row>
    <row r="557" ht="12.75" customHeight="1">
      <c r="B557" s="63"/>
    </row>
    <row r="558" ht="12.75" customHeight="1">
      <c r="B558" s="63"/>
    </row>
    <row r="559" ht="12.75" customHeight="1">
      <c r="B559" s="63"/>
    </row>
    <row r="560" ht="12.75" customHeight="1">
      <c r="B560" s="63"/>
    </row>
    <row r="561" ht="12.75" customHeight="1">
      <c r="B561" s="63"/>
    </row>
    <row r="562" ht="12.75" customHeight="1">
      <c r="B562" s="63"/>
    </row>
    <row r="563" ht="12.75" customHeight="1">
      <c r="B563" s="63"/>
    </row>
    <row r="564" ht="12.75" customHeight="1">
      <c r="B564" s="63"/>
    </row>
    <row r="565" ht="12.75" customHeight="1">
      <c r="B565" s="63"/>
    </row>
    <row r="566" ht="12.75" customHeight="1">
      <c r="B566" s="63"/>
    </row>
    <row r="567" ht="12.75" customHeight="1">
      <c r="B567" s="63"/>
    </row>
    <row r="568" ht="12.75" customHeight="1">
      <c r="B568" s="63"/>
    </row>
    <row r="569" ht="12.75" customHeight="1">
      <c r="B569" s="63"/>
    </row>
    <row r="570" ht="12.75" customHeight="1">
      <c r="B570" s="63"/>
    </row>
    <row r="571" ht="12.75" customHeight="1">
      <c r="B571" s="63"/>
    </row>
    <row r="572" ht="12.75" customHeight="1">
      <c r="B572" s="63"/>
    </row>
    <row r="573" ht="12.75" customHeight="1">
      <c r="B573" s="63"/>
    </row>
    <row r="574" ht="12.75" customHeight="1">
      <c r="B574" s="63"/>
    </row>
    <row r="575" ht="12.75" customHeight="1">
      <c r="B575" s="63"/>
    </row>
    <row r="576" ht="12.75" customHeight="1">
      <c r="B576" s="63"/>
    </row>
    <row r="577" ht="12.75" customHeight="1">
      <c r="B577" s="63"/>
    </row>
    <row r="578" ht="12.75" customHeight="1">
      <c r="B578" s="63"/>
    </row>
    <row r="579" ht="12.75" customHeight="1">
      <c r="B579" s="63"/>
    </row>
    <row r="580" ht="12.75" customHeight="1">
      <c r="B580" s="63"/>
    </row>
    <row r="581" ht="12.75" customHeight="1">
      <c r="B581" s="63"/>
    </row>
    <row r="582" ht="12.75" customHeight="1">
      <c r="B582" s="63"/>
    </row>
    <row r="583" ht="12.75" customHeight="1">
      <c r="B583" s="63"/>
    </row>
    <row r="584" ht="12.75" customHeight="1">
      <c r="B584" s="63"/>
    </row>
    <row r="585" ht="12.75" customHeight="1">
      <c r="B585" s="63"/>
    </row>
    <row r="586" ht="12.75" customHeight="1">
      <c r="B586" s="63"/>
    </row>
    <row r="587" ht="12.75" customHeight="1">
      <c r="B587" s="63"/>
    </row>
    <row r="588" ht="12.75" customHeight="1">
      <c r="B588" s="63"/>
    </row>
    <row r="589" ht="12.75" customHeight="1">
      <c r="B589" s="63"/>
    </row>
    <row r="590" ht="12.75" customHeight="1">
      <c r="B590" s="63"/>
    </row>
    <row r="591" ht="12.75" customHeight="1">
      <c r="B591" s="63"/>
    </row>
    <row r="592" ht="12.75" customHeight="1">
      <c r="B592" s="63"/>
    </row>
    <row r="593" ht="12.75" customHeight="1">
      <c r="B593" s="63"/>
    </row>
    <row r="594" ht="12.75" customHeight="1">
      <c r="B594" s="63"/>
    </row>
    <row r="595" ht="12.75" customHeight="1">
      <c r="B595" s="63"/>
    </row>
    <row r="596" ht="12.75" customHeight="1">
      <c r="B596" s="63"/>
    </row>
    <row r="597" ht="12.75" customHeight="1">
      <c r="B597" s="63"/>
    </row>
    <row r="598" ht="12.75" customHeight="1">
      <c r="B598" s="63"/>
    </row>
    <row r="599" ht="12.75" customHeight="1">
      <c r="B599" s="63"/>
    </row>
    <row r="600" ht="12.75" customHeight="1">
      <c r="B600" s="63"/>
    </row>
    <row r="601" ht="12.75" customHeight="1">
      <c r="B601" s="63"/>
    </row>
    <row r="602" ht="12.75" customHeight="1">
      <c r="B602" s="63"/>
    </row>
    <row r="603" ht="12.75" customHeight="1">
      <c r="B603" s="63"/>
    </row>
    <row r="604" ht="12.75" customHeight="1">
      <c r="B604" s="63"/>
    </row>
    <row r="605" ht="12.75" customHeight="1">
      <c r="B605" s="63"/>
    </row>
    <row r="606" ht="12.75" customHeight="1">
      <c r="B606" s="63"/>
    </row>
    <row r="607" ht="12.75" customHeight="1">
      <c r="B607" s="63"/>
    </row>
    <row r="608" ht="12.75" customHeight="1">
      <c r="B608" s="63"/>
    </row>
    <row r="609" ht="12.75" customHeight="1">
      <c r="B609" s="63"/>
    </row>
    <row r="610" ht="12.75" customHeight="1">
      <c r="B610" s="63"/>
    </row>
    <row r="611" ht="12.75" customHeight="1">
      <c r="B611" s="63"/>
    </row>
    <row r="612" ht="12.75" customHeight="1">
      <c r="B612" s="63"/>
    </row>
    <row r="613" ht="12.75" customHeight="1">
      <c r="B613" s="63"/>
    </row>
    <row r="614" ht="12.75" customHeight="1">
      <c r="B614" s="63"/>
    </row>
    <row r="615" ht="12.75" customHeight="1">
      <c r="B615" s="63"/>
    </row>
    <row r="616" ht="12.75" customHeight="1">
      <c r="B616" s="63"/>
    </row>
    <row r="617" ht="12.75" customHeight="1">
      <c r="B617" s="63"/>
    </row>
    <row r="618" ht="12.75" customHeight="1">
      <c r="B618" s="63"/>
    </row>
    <row r="619" ht="12.75" customHeight="1">
      <c r="B619" s="63"/>
    </row>
    <row r="620" ht="12.75" customHeight="1">
      <c r="B620" s="63"/>
    </row>
    <row r="621" ht="12.75" customHeight="1">
      <c r="B621" s="63"/>
    </row>
    <row r="622" ht="12.75" customHeight="1">
      <c r="B622" s="63"/>
    </row>
    <row r="623" ht="12.75" customHeight="1">
      <c r="B623" s="63"/>
    </row>
    <row r="624" ht="12.75" customHeight="1">
      <c r="B624" s="63"/>
    </row>
    <row r="625" ht="12.75" customHeight="1">
      <c r="B625" s="63"/>
    </row>
    <row r="626" ht="12.75" customHeight="1">
      <c r="B626" s="63"/>
    </row>
    <row r="627" ht="12.75" customHeight="1">
      <c r="B627" s="63"/>
    </row>
    <row r="628" ht="12.75" customHeight="1">
      <c r="B628" s="63"/>
    </row>
    <row r="629" ht="12.75" customHeight="1">
      <c r="B629" s="63"/>
    </row>
    <row r="630" ht="12.75" customHeight="1">
      <c r="B630" s="63"/>
    </row>
    <row r="631" ht="12.75" customHeight="1">
      <c r="B631" s="63"/>
    </row>
    <row r="632" ht="12.75" customHeight="1">
      <c r="B632" s="63"/>
    </row>
    <row r="633" ht="12.75" customHeight="1">
      <c r="B633" s="63"/>
    </row>
    <row r="634" ht="12.75" customHeight="1">
      <c r="B634" s="63"/>
    </row>
    <row r="635" ht="12.75" customHeight="1">
      <c r="B635" s="63"/>
    </row>
    <row r="636" ht="12.75" customHeight="1">
      <c r="B636" s="63"/>
    </row>
    <row r="637" ht="12.75" customHeight="1">
      <c r="B637" s="63"/>
    </row>
    <row r="638" ht="12.75" customHeight="1">
      <c r="B638" s="63"/>
    </row>
    <row r="639" ht="12.75" customHeight="1">
      <c r="B639" s="63"/>
    </row>
    <row r="640" ht="12.75" customHeight="1">
      <c r="B640" s="63"/>
    </row>
    <row r="641" ht="12.75" customHeight="1">
      <c r="B641" s="63"/>
    </row>
    <row r="642" ht="12.75" customHeight="1">
      <c r="B642" s="63"/>
    </row>
    <row r="643" ht="12.75" customHeight="1">
      <c r="B643" s="63"/>
    </row>
    <row r="644" ht="12.75" customHeight="1">
      <c r="B644" s="63"/>
    </row>
    <row r="645" ht="12.75" customHeight="1">
      <c r="B645" s="63"/>
    </row>
    <row r="646" ht="12.75" customHeight="1">
      <c r="B646" s="63"/>
    </row>
    <row r="647" ht="12.75" customHeight="1">
      <c r="B647" s="63"/>
    </row>
    <row r="648" ht="12.75" customHeight="1">
      <c r="B648" s="63"/>
    </row>
    <row r="649" ht="12.75" customHeight="1">
      <c r="B649" s="63"/>
    </row>
    <row r="650" ht="12.75" customHeight="1">
      <c r="B650" s="63"/>
    </row>
    <row r="651" ht="12.75" customHeight="1">
      <c r="B651" s="63"/>
    </row>
    <row r="652" ht="12.75" customHeight="1">
      <c r="B652" s="63"/>
    </row>
    <row r="653" ht="12.75" customHeight="1">
      <c r="B653" s="63"/>
    </row>
    <row r="654" ht="12.75" customHeight="1">
      <c r="B654" s="63"/>
    </row>
    <row r="655" ht="12.75" customHeight="1">
      <c r="B655" s="63"/>
    </row>
    <row r="656" ht="12.75" customHeight="1">
      <c r="B656" s="63"/>
    </row>
    <row r="657" ht="12.75" customHeight="1">
      <c r="B657" s="63"/>
    </row>
    <row r="658" ht="12.75" customHeight="1">
      <c r="B658" s="63"/>
    </row>
    <row r="659" ht="12.75" customHeight="1">
      <c r="B659" s="63"/>
    </row>
    <row r="660" ht="12.75" customHeight="1">
      <c r="B660" s="63"/>
    </row>
    <row r="661" ht="12.75" customHeight="1">
      <c r="B661" s="63"/>
    </row>
    <row r="662" ht="12.75" customHeight="1">
      <c r="B662" s="63"/>
    </row>
    <row r="663" ht="12.75" customHeight="1">
      <c r="B663" s="63"/>
    </row>
    <row r="664" ht="12.75" customHeight="1">
      <c r="B664" s="63"/>
    </row>
    <row r="665" ht="12.75" customHeight="1">
      <c r="B665" s="63"/>
    </row>
    <row r="666" ht="12.75" customHeight="1">
      <c r="B666" s="63"/>
    </row>
    <row r="667" ht="12.75" customHeight="1">
      <c r="B667" s="63"/>
    </row>
    <row r="668" ht="12.75" customHeight="1">
      <c r="B668" s="63"/>
    </row>
    <row r="669" ht="12.75" customHeight="1">
      <c r="B669" s="63"/>
    </row>
    <row r="670" ht="12.75" customHeight="1">
      <c r="B670" s="63"/>
    </row>
    <row r="671" ht="12.75" customHeight="1">
      <c r="B671" s="63"/>
    </row>
    <row r="672" ht="12.75" customHeight="1">
      <c r="B672" s="63"/>
    </row>
    <row r="673" ht="12.75" customHeight="1">
      <c r="B673" s="63"/>
    </row>
    <row r="674" ht="12.75" customHeight="1">
      <c r="B674" s="63"/>
    </row>
    <row r="675" ht="12.75" customHeight="1">
      <c r="B675" s="63"/>
    </row>
    <row r="676" ht="12.75" customHeight="1">
      <c r="B676" s="63"/>
    </row>
    <row r="677" ht="12.75" customHeight="1">
      <c r="B677" s="63"/>
    </row>
    <row r="678" ht="12.75" customHeight="1">
      <c r="B678" s="63"/>
    </row>
    <row r="679" ht="12.75" customHeight="1">
      <c r="B679" s="63"/>
    </row>
    <row r="680" ht="12.75" customHeight="1">
      <c r="B680" s="63"/>
    </row>
    <row r="681" ht="12.75" customHeight="1">
      <c r="B681" s="63"/>
    </row>
    <row r="682" ht="12.75" customHeight="1">
      <c r="B682" s="63"/>
    </row>
    <row r="683" ht="12.75" customHeight="1">
      <c r="B683" s="63"/>
    </row>
    <row r="684" ht="12.75" customHeight="1">
      <c r="B684" s="63"/>
    </row>
    <row r="685" ht="12.75" customHeight="1">
      <c r="B685" s="63"/>
    </row>
    <row r="686" ht="12.75" customHeight="1">
      <c r="B686" s="63"/>
    </row>
    <row r="687" ht="12.75" customHeight="1">
      <c r="B687" s="63"/>
    </row>
    <row r="688" ht="12.75" customHeight="1">
      <c r="B688" s="63"/>
    </row>
    <row r="689" ht="12.75" customHeight="1">
      <c r="B689" s="63"/>
    </row>
    <row r="690" ht="12.75" customHeight="1">
      <c r="B690" s="63"/>
    </row>
    <row r="691" ht="12.75" customHeight="1">
      <c r="B691" s="63"/>
    </row>
    <row r="692" ht="12.75" customHeight="1">
      <c r="B692" s="63"/>
    </row>
    <row r="693" ht="12.75" customHeight="1">
      <c r="B693" s="63"/>
    </row>
    <row r="694" ht="12.75" customHeight="1">
      <c r="B694" s="63"/>
    </row>
    <row r="695" ht="12.75" customHeight="1">
      <c r="B695" s="63"/>
    </row>
    <row r="696" ht="12.75" customHeight="1">
      <c r="B696" s="63"/>
    </row>
    <row r="697" ht="12.75" customHeight="1">
      <c r="B697" s="63"/>
    </row>
    <row r="698" ht="12.75" customHeight="1">
      <c r="B698" s="63"/>
    </row>
    <row r="699" ht="12.75" customHeight="1">
      <c r="B699" s="63"/>
    </row>
    <row r="700" ht="12.75" customHeight="1">
      <c r="B700" s="63"/>
    </row>
    <row r="701" ht="12.75" customHeight="1">
      <c r="B701" s="63"/>
    </row>
    <row r="702" ht="12.75" customHeight="1">
      <c r="B702" s="63"/>
    </row>
    <row r="703" ht="12.75" customHeight="1">
      <c r="B703" s="63"/>
    </row>
    <row r="704" ht="12.75" customHeight="1">
      <c r="B704" s="63"/>
    </row>
    <row r="705" ht="12.75" customHeight="1">
      <c r="B705" s="63"/>
    </row>
    <row r="706" ht="12.75" customHeight="1">
      <c r="B706" s="63"/>
    </row>
    <row r="707" ht="12.75" customHeight="1">
      <c r="B707" s="63"/>
    </row>
    <row r="708" ht="12.75" customHeight="1">
      <c r="B708" s="63"/>
    </row>
    <row r="709" ht="12.75" customHeight="1">
      <c r="B709" s="63"/>
    </row>
    <row r="710" ht="12.75" customHeight="1">
      <c r="B710" s="63"/>
    </row>
    <row r="711" ht="12.75" customHeight="1">
      <c r="B711" s="63"/>
    </row>
    <row r="712" ht="12.75" customHeight="1">
      <c r="B712" s="63"/>
    </row>
    <row r="713" ht="12.75" customHeight="1">
      <c r="B713" s="63"/>
    </row>
    <row r="714" ht="12.75" customHeight="1">
      <c r="B714" s="63"/>
    </row>
    <row r="715" ht="12.75" customHeight="1">
      <c r="B715" s="63"/>
    </row>
    <row r="716" ht="12.75" customHeight="1">
      <c r="B716" s="63"/>
    </row>
    <row r="717" ht="12.75" customHeight="1">
      <c r="B717" s="63"/>
    </row>
    <row r="718" ht="12.75" customHeight="1">
      <c r="B718" s="63"/>
    </row>
    <row r="719" ht="12.75" customHeight="1">
      <c r="B719" s="63"/>
    </row>
    <row r="720" ht="12.75" customHeight="1">
      <c r="B720" s="63"/>
    </row>
    <row r="721" ht="12.75" customHeight="1">
      <c r="B721" s="63"/>
    </row>
    <row r="722" ht="12.75" customHeight="1">
      <c r="B722" s="63"/>
    </row>
    <row r="723" ht="12.75" customHeight="1">
      <c r="B723" s="63"/>
    </row>
    <row r="724" ht="12.75" customHeight="1">
      <c r="B724" s="63"/>
    </row>
    <row r="725" ht="12.75" customHeight="1">
      <c r="B725" s="63"/>
    </row>
    <row r="726" ht="12.75" customHeight="1">
      <c r="B726" s="63"/>
    </row>
    <row r="727" ht="12.75" customHeight="1">
      <c r="B727" s="63"/>
    </row>
    <row r="728" ht="12.75" customHeight="1">
      <c r="B728" s="63"/>
    </row>
    <row r="729" ht="12.75" customHeight="1">
      <c r="B729" s="63"/>
    </row>
    <row r="730" ht="12.75" customHeight="1">
      <c r="B730" s="63"/>
    </row>
    <row r="731" ht="12.75" customHeight="1">
      <c r="B731" s="63"/>
    </row>
    <row r="732" ht="12.75" customHeight="1">
      <c r="B732" s="63"/>
    </row>
    <row r="733" ht="12.75" customHeight="1">
      <c r="B733" s="63"/>
    </row>
    <row r="734" ht="12.75" customHeight="1">
      <c r="B734" s="63"/>
    </row>
    <row r="735" ht="12.75" customHeight="1">
      <c r="B735" s="63"/>
    </row>
    <row r="736" ht="12.75" customHeight="1">
      <c r="B736" s="63"/>
    </row>
    <row r="737" ht="12.75" customHeight="1">
      <c r="B737" s="63"/>
    </row>
    <row r="738" ht="12.75" customHeight="1">
      <c r="B738" s="63"/>
    </row>
    <row r="739" ht="12.75" customHeight="1">
      <c r="B739" s="63"/>
    </row>
    <row r="740" ht="12.75" customHeight="1">
      <c r="B740" s="63"/>
    </row>
    <row r="741" ht="12.75" customHeight="1">
      <c r="B741" s="63"/>
    </row>
    <row r="742" ht="12.75" customHeight="1">
      <c r="B742" s="63"/>
    </row>
    <row r="743" ht="12.75" customHeight="1">
      <c r="B743" s="63"/>
    </row>
    <row r="744" ht="12.75" customHeight="1">
      <c r="B744" s="63"/>
    </row>
    <row r="745" ht="12.75" customHeight="1">
      <c r="B745" s="63"/>
    </row>
    <row r="746" ht="12.75" customHeight="1">
      <c r="B746" s="63"/>
    </row>
    <row r="747" ht="12.75" customHeight="1">
      <c r="B747" s="63"/>
    </row>
    <row r="748" ht="12.75" customHeight="1">
      <c r="B748" s="63"/>
    </row>
    <row r="749" ht="12.75" customHeight="1">
      <c r="B749" s="63"/>
    </row>
    <row r="750" ht="12.75" customHeight="1">
      <c r="B750" s="63"/>
    </row>
    <row r="751" ht="12.75" customHeight="1">
      <c r="B751" s="63"/>
    </row>
    <row r="752" ht="12.75" customHeight="1">
      <c r="B752" s="63"/>
    </row>
    <row r="753" ht="12.75" customHeight="1">
      <c r="B753" s="63"/>
    </row>
    <row r="754" ht="12.75" customHeight="1">
      <c r="B754" s="63"/>
    </row>
    <row r="755" ht="12.75" customHeight="1">
      <c r="B755" s="63"/>
    </row>
    <row r="756" ht="12.75" customHeight="1">
      <c r="B756" s="63"/>
    </row>
    <row r="757" ht="12.75" customHeight="1">
      <c r="B757" s="63"/>
    </row>
    <row r="758" ht="12.75" customHeight="1">
      <c r="B758" s="63"/>
    </row>
    <row r="759" ht="12.75" customHeight="1">
      <c r="B759" s="63"/>
    </row>
    <row r="760" ht="12.75" customHeight="1">
      <c r="B760" s="63"/>
    </row>
    <row r="761" ht="12.75" customHeight="1">
      <c r="B761" s="63"/>
    </row>
    <row r="762" ht="12.75" customHeight="1">
      <c r="B762" s="63"/>
    </row>
    <row r="763" ht="12.75" customHeight="1">
      <c r="B763" s="63"/>
    </row>
    <row r="764" ht="12.75" customHeight="1">
      <c r="B764" s="63"/>
    </row>
    <row r="765" ht="12.75" customHeight="1">
      <c r="B765" s="63"/>
    </row>
    <row r="766" ht="12.75" customHeight="1">
      <c r="B766" s="63"/>
    </row>
    <row r="767" ht="12.75" customHeight="1">
      <c r="B767" s="63"/>
    </row>
    <row r="768" ht="12.75" customHeight="1">
      <c r="B768" s="63"/>
    </row>
    <row r="769" ht="12.75" customHeight="1">
      <c r="B769" s="63"/>
    </row>
    <row r="770" ht="12.75" customHeight="1">
      <c r="B770" s="63"/>
    </row>
    <row r="771" ht="12.75" customHeight="1">
      <c r="B771" s="63"/>
    </row>
    <row r="772" ht="12.75" customHeight="1">
      <c r="B772" s="63"/>
    </row>
    <row r="773" ht="12.75" customHeight="1">
      <c r="B773" s="63"/>
    </row>
    <row r="774" ht="12.75" customHeight="1">
      <c r="B774" s="63"/>
    </row>
    <row r="775" ht="12.75" customHeight="1">
      <c r="B775" s="63"/>
    </row>
    <row r="776" ht="12.75" customHeight="1">
      <c r="B776" s="63"/>
    </row>
    <row r="777" ht="12.75" customHeight="1">
      <c r="B777" s="63"/>
    </row>
    <row r="778" ht="12.75" customHeight="1">
      <c r="B778" s="63"/>
    </row>
    <row r="779" ht="12.75" customHeight="1">
      <c r="B779" s="63"/>
    </row>
    <row r="780" ht="12.75" customHeight="1">
      <c r="B780" s="63"/>
    </row>
    <row r="781" ht="12.75" customHeight="1">
      <c r="B781" s="63"/>
    </row>
    <row r="782" ht="12.75" customHeight="1">
      <c r="B782" s="63"/>
    </row>
    <row r="783" ht="12.75" customHeight="1">
      <c r="B783" s="63"/>
    </row>
    <row r="784" ht="12.75" customHeight="1">
      <c r="B784" s="63"/>
    </row>
    <row r="785" ht="12.75" customHeight="1">
      <c r="B785" s="63"/>
    </row>
    <row r="786" ht="12.75" customHeight="1">
      <c r="B786" s="63"/>
    </row>
    <row r="787" ht="12.75" customHeight="1">
      <c r="B787" s="63"/>
    </row>
    <row r="788" ht="12.75" customHeight="1">
      <c r="B788" s="63"/>
    </row>
    <row r="789" ht="12.75" customHeight="1">
      <c r="B789" s="63"/>
    </row>
    <row r="790" ht="12.75" customHeight="1">
      <c r="B790" s="63"/>
    </row>
    <row r="791" ht="12.75" customHeight="1">
      <c r="B791" s="63"/>
    </row>
    <row r="792" ht="12.75" customHeight="1">
      <c r="B792" s="63"/>
    </row>
    <row r="793" ht="12.75" customHeight="1">
      <c r="B793" s="63"/>
    </row>
    <row r="794" ht="12.75" customHeight="1">
      <c r="B794" s="63"/>
    </row>
    <row r="795" ht="12.75" customHeight="1">
      <c r="B795" s="63"/>
    </row>
    <row r="796" ht="12.75" customHeight="1">
      <c r="B796" s="63"/>
    </row>
    <row r="797" ht="12.75" customHeight="1">
      <c r="B797" s="63"/>
    </row>
    <row r="798" ht="12.75" customHeight="1">
      <c r="B798" s="63"/>
    </row>
    <row r="799" ht="12.75" customHeight="1">
      <c r="B799" s="63"/>
    </row>
    <row r="800" ht="12.75" customHeight="1">
      <c r="B800" s="63"/>
    </row>
    <row r="801" ht="12.75" customHeight="1">
      <c r="B801" s="63"/>
    </row>
    <row r="802" ht="12.75" customHeight="1">
      <c r="B802" s="63"/>
    </row>
    <row r="803" ht="12.75" customHeight="1">
      <c r="B803" s="63"/>
    </row>
    <row r="804" ht="12.75" customHeight="1">
      <c r="B804" s="63"/>
    </row>
    <row r="805" ht="12.75" customHeight="1">
      <c r="B805" s="63"/>
    </row>
    <row r="806" ht="12.75" customHeight="1">
      <c r="B806" s="63"/>
    </row>
    <row r="807" ht="12.75" customHeight="1">
      <c r="B807" s="63"/>
    </row>
    <row r="808" ht="12.75" customHeight="1">
      <c r="B808" s="63"/>
    </row>
    <row r="809" ht="12.75" customHeight="1">
      <c r="B809" s="63"/>
    </row>
    <row r="810" ht="12.75" customHeight="1">
      <c r="B810" s="63"/>
    </row>
    <row r="811" ht="12.75" customHeight="1">
      <c r="B811" s="63"/>
    </row>
    <row r="812" ht="12.75" customHeight="1">
      <c r="B812" s="63"/>
    </row>
    <row r="813" ht="12.75" customHeight="1">
      <c r="B813" s="63"/>
    </row>
    <row r="814" ht="12.75" customHeight="1">
      <c r="B814" s="63"/>
    </row>
    <row r="815" ht="12.75" customHeight="1">
      <c r="B815" s="63"/>
    </row>
    <row r="816" ht="12.75" customHeight="1">
      <c r="B816" s="63"/>
    </row>
    <row r="817" ht="12.75" customHeight="1">
      <c r="B817" s="63"/>
    </row>
    <row r="818" ht="12.75" customHeight="1">
      <c r="B818" s="63"/>
    </row>
    <row r="819" ht="12.75" customHeight="1">
      <c r="B819" s="63"/>
    </row>
    <row r="820" ht="12.75" customHeight="1">
      <c r="B820" s="63"/>
    </row>
    <row r="821" ht="12.75" customHeight="1">
      <c r="B821" s="63"/>
    </row>
    <row r="822" ht="12.75" customHeight="1">
      <c r="B822" s="63"/>
    </row>
    <row r="823" ht="12.75" customHeight="1">
      <c r="B823" s="63"/>
    </row>
    <row r="824" ht="12.75" customHeight="1">
      <c r="B824" s="63"/>
    </row>
    <row r="825" ht="12.75" customHeight="1">
      <c r="B825" s="63"/>
    </row>
    <row r="826" ht="12.75" customHeight="1">
      <c r="B826" s="63"/>
    </row>
    <row r="827" ht="12.75" customHeight="1">
      <c r="B827" s="63"/>
    </row>
    <row r="828" ht="12.75" customHeight="1">
      <c r="B828" s="63"/>
    </row>
    <row r="829" ht="12.75" customHeight="1">
      <c r="B829" s="63"/>
    </row>
    <row r="830" ht="12.75" customHeight="1">
      <c r="B830" s="63"/>
    </row>
    <row r="831" ht="12.75" customHeight="1">
      <c r="B831" s="63"/>
    </row>
    <row r="832" ht="12.75" customHeight="1">
      <c r="B832" s="63"/>
    </row>
    <row r="833" ht="12.75" customHeight="1">
      <c r="B833" s="63"/>
    </row>
    <row r="834" ht="12.75" customHeight="1">
      <c r="B834" s="63"/>
    </row>
    <row r="835" ht="12.75" customHeight="1">
      <c r="B835" s="63"/>
    </row>
    <row r="836" ht="12.75" customHeight="1">
      <c r="B836" s="63"/>
    </row>
    <row r="837" ht="12.75" customHeight="1">
      <c r="B837" s="63"/>
    </row>
    <row r="838" ht="12.75" customHeight="1">
      <c r="B838" s="63"/>
    </row>
    <row r="839" ht="12.75" customHeight="1">
      <c r="B839" s="63"/>
    </row>
    <row r="840" ht="12.75" customHeight="1">
      <c r="B840" s="63"/>
    </row>
    <row r="841" ht="12.75" customHeight="1">
      <c r="B841" s="63"/>
    </row>
    <row r="842" ht="12.75" customHeight="1">
      <c r="B842" s="63"/>
    </row>
    <row r="843" ht="12.75" customHeight="1">
      <c r="B843" s="63"/>
    </row>
    <row r="844" ht="12.75" customHeight="1">
      <c r="B844" s="63"/>
    </row>
    <row r="845" ht="12.75" customHeight="1">
      <c r="B845" s="63"/>
    </row>
    <row r="846" ht="12.75" customHeight="1">
      <c r="B846" s="63"/>
    </row>
    <row r="847" ht="12.75" customHeight="1">
      <c r="B847" s="63"/>
    </row>
    <row r="848" ht="12.75" customHeight="1">
      <c r="B848" s="63"/>
    </row>
    <row r="849" ht="12.75" customHeight="1">
      <c r="B849" s="63"/>
    </row>
    <row r="850" ht="12.75" customHeight="1">
      <c r="B850" s="63"/>
    </row>
    <row r="851" ht="12.75" customHeight="1">
      <c r="B851" s="63"/>
    </row>
    <row r="852" ht="12.75" customHeight="1">
      <c r="B852" s="63"/>
    </row>
    <row r="853" ht="12.75" customHeight="1">
      <c r="B853" s="63"/>
    </row>
    <row r="854" ht="12.75" customHeight="1">
      <c r="B854" s="63"/>
    </row>
    <row r="855" ht="12.75" customHeight="1">
      <c r="B855" s="63"/>
    </row>
    <row r="856" ht="12.75" customHeight="1">
      <c r="B856" s="63"/>
    </row>
    <row r="857" ht="12.75" customHeight="1">
      <c r="B857" s="63"/>
    </row>
    <row r="858" ht="12.75" customHeight="1">
      <c r="B858" s="63"/>
    </row>
    <row r="859" ht="12.75" customHeight="1">
      <c r="B859" s="63"/>
    </row>
    <row r="860" ht="12.75" customHeight="1">
      <c r="B860" s="63"/>
    </row>
    <row r="861" ht="12.75" customHeight="1">
      <c r="B861" s="63"/>
    </row>
    <row r="862" ht="12.75" customHeight="1">
      <c r="B862" s="63"/>
    </row>
    <row r="863" ht="12.75" customHeight="1">
      <c r="B863" s="63"/>
    </row>
    <row r="864" ht="12.75" customHeight="1">
      <c r="B864" s="63"/>
    </row>
    <row r="865" ht="12.75" customHeight="1">
      <c r="B865" s="63"/>
    </row>
    <row r="866" ht="12.75" customHeight="1">
      <c r="B866" s="63"/>
    </row>
    <row r="867" ht="12.75" customHeight="1">
      <c r="B867" s="63"/>
    </row>
    <row r="868" ht="12.75" customHeight="1">
      <c r="B868" s="63"/>
    </row>
    <row r="869" ht="12.75" customHeight="1">
      <c r="B869" s="63"/>
    </row>
    <row r="870" ht="12.75" customHeight="1">
      <c r="B870" s="63"/>
    </row>
    <row r="871" ht="12.75" customHeight="1">
      <c r="B871" s="63"/>
    </row>
    <row r="872" ht="12.75" customHeight="1">
      <c r="B872" s="63"/>
    </row>
    <row r="873" ht="12.75" customHeight="1">
      <c r="B873" s="63"/>
    </row>
    <row r="874" ht="12.75" customHeight="1">
      <c r="B874" s="63"/>
    </row>
    <row r="875" ht="12.75" customHeight="1">
      <c r="B875" s="63"/>
    </row>
    <row r="876" ht="12.75" customHeight="1">
      <c r="B876" s="63"/>
    </row>
    <row r="877" ht="12.75" customHeight="1">
      <c r="B877" s="63"/>
    </row>
    <row r="878" ht="12.75" customHeight="1">
      <c r="B878" s="63"/>
    </row>
    <row r="879" ht="12.75" customHeight="1">
      <c r="B879" s="63"/>
    </row>
    <row r="880" ht="12.75" customHeight="1">
      <c r="B880" s="63"/>
    </row>
    <row r="881" ht="12.75" customHeight="1">
      <c r="B881" s="63"/>
    </row>
    <row r="882" ht="12.75" customHeight="1">
      <c r="B882" s="63"/>
    </row>
    <row r="883" ht="12.75" customHeight="1">
      <c r="B883" s="63"/>
    </row>
    <row r="884" ht="12.75" customHeight="1">
      <c r="B884" s="63"/>
    </row>
    <row r="885" ht="12.75" customHeight="1">
      <c r="B885" s="63"/>
    </row>
    <row r="886" ht="12.75" customHeight="1">
      <c r="B886" s="63"/>
    </row>
    <row r="887" ht="12.75" customHeight="1">
      <c r="B887" s="63"/>
    </row>
    <row r="888" ht="12.75" customHeight="1">
      <c r="B888" s="63"/>
    </row>
    <row r="889" ht="12.75" customHeight="1">
      <c r="B889" s="63"/>
    </row>
    <row r="890" ht="12.75" customHeight="1">
      <c r="B890" s="63"/>
    </row>
    <row r="891" ht="12.75" customHeight="1">
      <c r="B891" s="63"/>
    </row>
    <row r="892" ht="12.75" customHeight="1">
      <c r="B892" s="63"/>
    </row>
    <row r="893" ht="12.75" customHeight="1">
      <c r="B893" s="63"/>
    </row>
    <row r="894" ht="12.75" customHeight="1">
      <c r="B894" s="63"/>
    </row>
    <row r="895" ht="12.75" customHeight="1">
      <c r="B895" s="63"/>
    </row>
    <row r="896" ht="12.75" customHeight="1">
      <c r="B896" s="63"/>
    </row>
    <row r="897" ht="12.75" customHeight="1">
      <c r="B897" s="63"/>
    </row>
    <row r="898" ht="12.75" customHeight="1">
      <c r="B898" s="63"/>
    </row>
    <row r="899" ht="12.75" customHeight="1">
      <c r="B899" s="63"/>
    </row>
    <row r="900" ht="12.75" customHeight="1">
      <c r="B900" s="63"/>
    </row>
    <row r="901" ht="12.75" customHeight="1">
      <c r="B901" s="63"/>
    </row>
    <row r="902" ht="12.75" customHeight="1">
      <c r="B902" s="63"/>
    </row>
    <row r="903" ht="12.75" customHeight="1">
      <c r="B903" s="63"/>
    </row>
    <row r="904" ht="12.75" customHeight="1">
      <c r="B904" s="63"/>
    </row>
    <row r="905" ht="12.75" customHeight="1">
      <c r="B905" s="63"/>
    </row>
    <row r="906" ht="12.75" customHeight="1">
      <c r="B906" s="63"/>
    </row>
    <row r="907" ht="12.75" customHeight="1">
      <c r="B907" s="63"/>
    </row>
    <row r="908" ht="12.75" customHeight="1">
      <c r="B908" s="63"/>
    </row>
    <row r="909" ht="12.75" customHeight="1">
      <c r="B909" s="63"/>
    </row>
    <row r="910" ht="12.75" customHeight="1">
      <c r="B910" s="63"/>
    </row>
    <row r="911" ht="12.75" customHeight="1">
      <c r="B911" s="63"/>
    </row>
    <row r="912" ht="12.75" customHeight="1">
      <c r="B912" s="63"/>
    </row>
    <row r="913" ht="12.75" customHeight="1">
      <c r="B913" s="63"/>
    </row>
    <row r="914" ht="12.75" customHeight="1">
      <c r="B914" s="63"/>
    </row>
    <row r="915" ht="12.75" customHeight="1">
      <c r="B915" s="63"/>
    </row>
    <row r="916" ht="12.75" customHeight="1">
      <c r="B916" s="63"/>
    </row>
    <row r="917" ht="12.75" customHeight="1">
      <c r="B917" s="63"/>
    </row>
    <row r="918" ht="12.75" customHeight="1">
      <c r="B918" s="63"/>
    </row>
    <row r="919" ht="12.75" customHeight="1">
      <c r="B919" s="63"/>
    </row>
    <row r="920" ht="12.75" customHeight="1">
      <c r="B920" s="63"/>
    </row>
    <row r="921" ht="12.75" customHeight="1">
      <c r="B921" s="63"/>
    </row>
    <row r="922" ht="12.75" customHeight="1">
      <c r="B922" s="63"/>
    </row>
    <row r="923" ht="12.75" customHeight="1">
      <c r="B923" s="63"/>
    </row>
    <row r="924" ht="12.75" customHeight="1">
      <c r="B924" s="63"/>
    </row>
    <row r="925" ht="12.75" customHeight="1">
      <c r="B925" s="63"/>
    </row>
    <row r="926" ht="12.75" customHeight="1">
      <c r="B926" s="63"/>
    </row>
    <row r="927" ht="12.75" customHeight="1">
      <c r="B927" s="63"/>
    </row>
    <row r="928" ht="12.75" customHeight="1">
      <c r="B928" s="63"/>
    </row>
    <row r="929" ht="12.75" customHeight="1">
      <c r="B929" s="63"/>
    </row>
    <row r="930" ht="12.75" customHeight="1">
      <c r="B930" s="63"/>
    </row>
    <row r="931" ht="12.75" customHeight="1">
      <c r="B931" s="63"/>
    </row>
    <row r="932" ht="12.75" customHeight="1">
      <c r="B932" s="63"/>
    </row>
    <row r="933" ht="12.75" customHeight="1">
      <c r="B933" s="63"/>
    </row>
    <row r="934" ht="12.75" customHeight="1">
      <c r="B934" s="63"/>
    </row>
    <row r="935" ht="12.75" customHeight="1">
      <c r="B935" s="63"/>
    </row>
    <row r="936" ht="12.75" customHeight="1">
      <c r="B936" s="63"/>
    </row>
    <row r="937" ht="12.75" customHeight="1">
      <c r="B937" s="63"/>
    </row>
    <row r="938" ht="12.75" customHeight="1">
      <c r="B938" s="63"/>
    </row>
    <row r="939" ht="12.75" customHeight="1">
      <c r="B939" s="63"/>
    </row>
    <row r="940" ht="12.75" customHeight="1">
      <c r="B940" s="63"/>
    </row>
    <row r="941" ht="12.75" customHeight="1">
      <c r="B941" s="63"/>
    </row>
    <row r="942" ht="12.75" customHeight="1">
      <c r="B942" s="63"/>
    </row>
    <row r="943" ht="12.75" customHeight="1">
      <c r="B943" s="63"/>
    </row>
    <row r="944" ht="12.75" customHeight="1">
      <c r="B944" s="63"/>
    </row>
    <row r="945" ht="12.75" customHeight="1">
      <c r="B945" s="63"/>
    </row>
    <row r="946" ht="12.75" customHeight="1">
      <c r="B946" s="63"/>
    </row>
    <row r="947" ht="12.75" customHeight="1">
      <c r="B947" s="63"/>
    </row>
    <row r="948" ht="12.75" customHeight="1">
      <c r="B948" s="63"/>
    </row>
    <row r="949" ht="12.75" customHeight="1">
      <c r="B949" s="63"/>
    </row>
    <row r="950" ht="12.75" customHeight="1">
      <c r="B950" s="63"/>
    </row>
    <row r="951" ht="12.75" customHeight="1">
      <c r="B951" s="63"/>
    </row>
    <row r="952" ht="12.75" customHeight="1">
      <c r="B952" s="63"/>
    </row>
    <row r="953" ht="12.75" customHeight="1">
      <c r="B953" s="63"/>
    </row>
    <row r="954" ht="12.75" customHeight="1">
      <c r="B954" s="63"/>
    </row>
    <row r="955" ht="12.75" customHeight="1">
      <c r="B955" s="63"/>
    </row>
    <row r="956" ht="12.75" customHeight="1">
      <c r="B956" s="63"/>
    </row>
    <row r="957" ht="12.75" customHeight="1">
      <c r="B957" s="63"/>
    </row>
    <row r="958" ht="12.75" customHeight="1">
      <c r="B958" s="63"/>
    </row>
    <row r="959" ht="12.75" customHeight="1">
      <c r="B959" s="63"/>
    </row>
    <row r="960" ht="12.75" customHeight="1">
      <c r="B960" s="63"/>
    </row>
    <row r="961" ht="12.75" customHeight="1">
      <c r="B961" s="63"/>
    </row>
    <row r="962" ht="12.75" customHeight="1">
      <c r="B962" s="63"/>
    </row>
    <row r="963" ht="12.75" customHeight="1">
      <c r="B963" s="63"/>
    </row>
    <row r="964" ht="12.75" customHeight="1">
      <c r="B964" s="63"/>
    </row>
    <row r="965" ht="12.75" customHeight="1">
      <c r="B965" s="63"/>
    </row>
    <row r="966" ht="12.75" customHeight="1">
      <c r="B966" s="63"/>
    </row>
    <row r="967" ht="12.75" customHeight="1">
      <c r="B967" s="63"/>
    </row>
    <row r="968" ht="12.75" customHeight="1">
      <c r="B968" s="63"/>
    </row>
    <row r="969" ht="12.75" customHeight="1">
      <c r="B969" s="63"/>
    </row>
    <row r="970" ht="12.75" customHeight="1">
      <c r="B970" s="63"/>
    </row>
    <row r="971" ht="12.75" customHeight="1">
      <c r="B971" s="63"/>
    </row>
    <row r="972" ht="12.75" customHeight="1">
      <c r="B972" s="63"/>
    </row>
    <row r="973" ht="12.75" customHeight="1">
      <c r="B973" s="63"/>
    </row>
    <row r="974" ht="12.75" customHeight="1">
      <c r="B974" s="63"/>
    </row>
    <row r="975" ht="12.75" customHeight="1">
      <c r="B975" s="63"/>
    </row>
    <row r="976" ht="12.75" customHeight="1">
      <c r="B976" s="63"/>
    </row>
    <row r="977" ht="12.75" customHeight="1">
      <c r="B977" s="63"/>
    </row>
    <row r="978" ht="12.75" customHeight="1">
      <c r="B978" s="63"/>
    </row>
    <row r="979" ht="12.75" customHeight="1">
      <c r="B979" s="63"/>
    </row>
    <row r="980" ht="12.75" customHeight="1">
      <c r="B980" s="63"/>
    </row>
    <row r="981" ht="12.75" customHeight="1">
      <c r="B981" s="63"/>
    </row>
    <row r="982" ht="12.75" customHeight="1">
      <c r="B982" s="63"/>
    </row>
    <row r="983" ht="12.75" customHeight="1">
      <c r="B983" s="63"/>
    </row>
    <row r="984" ht="12.75" customHeight="1">
      <c r="B984" s="63"/>
    </row>
    <row r="985" ht="12.75" customHeight="1">
      <c r="B985" s="63"/>
    </row>
    <row r="986" ht="12.75" customHeight="1">
      <c r="B986" s="63"/>
    </row>
    <row r="987" ht="12.75" customHeight="1">
      <c r="B987" s="63"/>
    </row>
    <row r="988" ht="12.75" customHeight="1">
      <c r="B988" s="63"/>
    </row>
    <row r="989" ht="12.75" customHeight="1">
      <c r="B989" s="63"/>
    </row>
    <row r="990" ht="12.75" customHeight="1">
      <c r="B990" s="63"/>
    </row>
    <row r="991" ht="12.75" customHeight="1">
      <c r="B991" s="63"/>
    </row>
    <row r="992" ht="12.75" customHeight="1">
      <c r="B992" s="63"/>
    </row>
    <row r="993" ht="12.75" customHeight="1">
      <c r="B993" s="63"/>
    </row>
    <row r="994" ht="12.75" customHeight="1">
      <c r="B994" s="63"/>
    </row>
    <row r="995" ht="12.75" customHeight="1">
      <c r="B995" s="63"/>
    </row>
    <row r="996" ht="12.75" customHeight="1">
      <c r="B996" s="63"/>
    </row>
    <row r="997" ht="12.75" customHeight="1">
      <c r="B997" s="63"/>
    </row>
    <row r="998" ht="12.75" customHeight="1">
      <c r="B998" s="63"/>
    </row>
    <row r="999" ht="12.75" customHeight="1">
      <c r="B999" s="63"/>
    </row>
    <row r="1000" ht="12.75" customHeight="1">
      <c r="B1000" s="63"/>
    </row>
  </sheetData>
  <conditionalFormatting sqref="B13">
    <cfRule type="cellIs" dxfId="3" priority="1" operator="equal">
      <formula>"(ELEMENT)"</formula>
    </cfRule>
  </conditionalFormatting>
  <conditionalFormatting sqref="B13">
    <cfRule type="expression" dxfId="3" priority="2">
      <formula>LEN(TRIM(B13))=0</formula>
    </cfRule>
  </conditionalFormatting>
  <conditionalFormatting sqref="B13">
    <cfRule type="expression" dxfId="2" priority="3">
      <formula>AND(B13&lt;&gt;"(ELEMENT)",B13&lt;&gt;"")</formula>
    </cfRule>
  </conditionalFormatting>
  <conditionalFormatting sqref="B15:B16 B50:B52 B104:B106">
    <cfRule type="expression" dxfId="2" priority="4">
      <formula>LEN(B15)&gt;0</formula>
    </cfRule>
  </conditionalFormatting>
  <conditionalFormatting sqref="B19">
    <cfRule type="expression" dxfId="2" priority="5">
      <formula>LEN(B19)&gt;0</formula>
    </cfRule>
  </conditionalFormatting>
  <conditionalFormatting sqref="B19:B24">
    <cfRule type="expression" dxfId="2" priority="6">
      <formula>B19&lt;&gt;""</formula>
    </cfRule>
  </conditionalFormatting>
  <conditionalFormatting sqref="B29">
    <cfRule type="cellIs" dxfId="3" priority="7" operator="equal">
      <formula>"(ELEMENT)"</formula>
    </cfRule>
  </conditionalFormatting>
  <conditionalFormatting sqref="B29">
    <cfRule type="expression" dxfId="3" priority="8">
      <formula>LEN(TRIM(B29))=0</formula>
    </cfRule>
  </conditionalFormatting>
  <conditionalFormatting sqref="B29">
    <cfRule type="expression" dxfId="2" priority="9">
      <formula>AND(B29&lt;&gt;"(ELEMENT)",B29&lt;&gt;"")</formula>
    </cfRule>
  </conditionalFormatting>
  <conditionalFormatting sqref="B31:B33">
    <cfRule type="expression" dxfId="2" priority="10">
      <formula>LEN(B31)&gt;0</formula>
    </cfRule>
  </conditionalFormatting>
  <conditionalFormatting sqref="B36 B38:B42">
    <cfRule type="expression" dxfId="2" priority="11">
      <formula>B36&lt;&gt;""</formula>
    </cfRule>
  </conditionalFormatting>
  <conditionalFormatting sqref="B36:B37">
    <cfRule type="expression" dxfId="2" priority="12">
      <formula>LEN(B36)&gt;0</formula>
    </cfRule>
  </conditionalFormatting>
  <conditionalFormatting sqref="B48">
    <cfRule type="cellIs" dxfId="3" priority="13" operator="equal">
      <formula>"(ELEMENT)"</formula>
    </cfRule>
  </conditionalFormatting>
  <conditionalFormatting sqref="B48">
    <cfRule type="expression" dxfId="3" priority="14">
      <formula>LEN(TRIM(B48))=0</formula>
    </cfRule>
  </conditionalFormatting>
  <conditionalFormatting sqref="B48">
    <cfRule type="expression" dxfId="2" priority="15">
      <formula>AND(B48&lt;&gt;"(ELEMENT)",B48&lt;&gt;"")</formula>
    </cfRule>
  </conditionalFormatting>
  <conditionalFormatting sqref="B55 B57:B61">
    <cfRule type="expression" dxfId="2" priority="16">
      <formula>B55&lt;&gt;""</formula>
    </cfRule>
  </conditionalFormatting>
  <conditionalFormatting sqref="B55:B56">
    <cfRule type="expression" dxfId="2" priority="17">
      <formula>LEN(B55)&gt;0</formula>
    </cfRule>
  </conditionalFormatting>
  <conditionalFormatting sqref="B66">
    <cfRule type="cellIs" dxfId="3" priority="18" operator="equal">
      <formula>"(ELEMENT)"</formula>
    </cfRule>
  </conditionalFormatting>
  <conditionalFormatting sqref="B66">
    <cfRule type="expression" dxfId="3" priority="19">
      <formula>LEN(TRIM(B66))=0</formula>
    </cfRule>
  </conditionalFormatting>
  <conditionalFormatting sqref="B66">
    <cfRule type="expression" dxfId="2" priority="20">
      <formula>AND(B66&lt;&gt;"(ELEMENT)",B66&lt;&gt;"")</formula>
    </cfRule>
  </conditionalFormatting>
  <conditionalFormatting sqref="B68:B70">
    <cfRule type="expression" dxfId="2" priority="21">
      <formula>LEN(B68)&gt;0</formula>
    </cfRule>
  </conditionalFormatting>
  <conditionalFormatting sqref="B73 B75:B79">
    <cfRule type="expression" dxfId="2" priority="22">
      <formula>B73&lt;&gt;""</formula>
    </cfRule>
  </conditionalFormatting>
  <conditionalFormatting sqref="B73:B74">
    <cfRule type="expression" dxfId="2" priority="23">
      <formula>LEN(B73)&gt;0</formula>
    </cfRule>
  </conditionalFormatting>
  <conditionalFormatting sqref="B84">
    <cfRule type="cellIs" dxfId="3" priority="24" operator="equal">
      <formula>"(ELEMENT)"</formula>
    </cfRule>
  </conditionalFormatting>
  <conditionalFormatting sqref="B84">
    <cfRule type="expression" dxfId="3" priority="25">
      <formula>LEN(TRIM(B84))=0</formula>
    </cfRule>
  </conditionalFormatting>
  <conditionalFormatting sqref="B84">
    <cfRule type="expression" dxfId="2" priority="26">
      <formula>AND(B84&lt;&gt;"(ELEMENT)",B84&lt;&gt;"")</formula>
    </cfRule>
  </conditionalFormatting>
  <conditionalFormatting sqref="B86:B88">
    <cfRule type="expression" dxfId="2" priority="27">
      <formula>LEN(B86)&gt;0</formula>
    </cfRule>
  </conditionalFormatting>
  <conditionalFormatting sqref="B91:B93">
    <cfRule type="expression" dxfId="2" priority="28">
      <formula>LEN(B91)&gt;0</formula>
    </cfRule>
  </conditionalFormatting>
  <conditionalFormatting sqref="B94:B97">
    <cfRule type="expression" dxfId="2" priority="29">
      <formula>B94&lt;&gt;""</formula>
    </cfRule>
  </conditionalFormatting>
  <conditionalFormatting sqref="B102">
    <cfRule type="cellIs" dxfId="3" priority="30" operator="equal">
      <formula>"(ELEMENT)"</formula>
    </cfRule>
  </conditionalFormatting>
  <conditionalFormatting sqref="B102">
    <cfRule type="expression" dxfId="3" priority="31">
      <formula>LEN(TRIM(B102))=0</formula>
    </cfRule>
  </conditionalFormatting>
  <conditionalFormatting sqref="B102">
    <cfRule type="expression" dxfId="2" priority="32">
      <formula>AND(B102&lt;&gt;"(ELEMENT)",B102&lt;&gt;"")</formula>
    </cfRule>
  </conditionalFormatting>
  <conditionalFormatting sqref="B110">
    <cfRule type="expression" dxfId="2" priority="33">
      <formula>LEN(B110)&gt;0</formula>
    </cfRule>
  </conditionalFormatting>
  <conditionalFormatting sqref="B110:B115">
    <cfRule type="expression" dxfId="2" priority="34">
      <formula>B110&lt;&gt;""</formula>
    </cfRule>
  </conditionalFormatting>
  <conditionalFormatting sqref="E11">
    <cfRule type="cellIs" dxfId="3" priority="35" operator="equal">
      <formula>"table No.(     )"</formula>
    </cfRule>
  </conditionalFormatting>
  <conditionalFormatting sqref="E13:E14">
    <cfRule type="cellIs" dxfId="3" priority="36" operator="equal">
      <formula>"(원료명 또는 하이픈)"</formula>
    </cfRule>
  </conditionalFormatting>
  <conditionalFormatting sqref="E13:E14">
    <cfRule type="expression" dxfId="2" priority="37">
      <formula>E13&lt;&gt;"(원료명 또는 하이픈)"</formula>
    </cfRule>
  </conditionalFormatting>
  <conditionalFormatting sqref="E15:E16 E50:E52">
    <cfRule type="cellIs" dxfId="3" priority="38" operator="equal">
      <formula>"(근거 자료)"</formula>
    </cfRule>
  </conditionalFormatting>
  <conditionalFormatting sqref="E15:E16 E50:E52">
    <cfRule type="expression" dxfId="2" priority="39">
      <formula>E15&lt;&gt;"(근거 자료)"</formula>
    </cfRule>
  </conditionalFormatting>
  <conditionalFormatting sqref="E19:E20">
    <cfRule type="cellIs" dxfId="3" priority="40" operator="equal">
      <formula>"(근거 자료)"</formula>
    </cfRule>
  </conditionalFormatting>
  <conditionalFormatting sqref="E19:E20">
    <cfRule type="expression" dxfId="2" priority="41">
      <formula>E19&lt;&gt;"(근거 자료)"</formula>
    </cfRule>
  </conditionalFormatting>
  <conditionalFormatting sqref="E29:E30">
    <cfRule type="cellIs" dxfId="3" priority="42" operator="equal">
      <formula>"(원료명 또는 하이픈)"</formula>
    </cfRule>
  </conditionalFormatting>
  <conditionalFormatting sqref="E29:E30">
    <cfRule type="expression" dxfId="2" priority="43">
      <formula>E29&lt;&gt;"(원료명 또는 하이픈)"</formula>
    </cfRule>
  </conditionalFormatting>
  <conditionalFormatting sqref="E31:E33">
    <cfRule type="cellIs" dxfId="3" priority="44" operator="equal">
      <formula>"(근거 자료)"</formula>
    </cfRule>
  </conditionalFormatting>
  <conditionalFormatting sqref="E31:E33">
    <cfRule type="expression" dxfId="2" priority="45">
      <formula>E31&lt;&gt;"(근거 자료)"</formula>
    </cfRule>
  </conditionalFormatting>
  <conditionalFormatting sqref="E36:E38">
    <cfRule type="cellIs" dxfId="3" priority="46" operator="equal">
      <formula>"(근거 자료)"</formula>
    </cfRule>
  </conditionalFormatting>
  <conditionalFormatting sqref="E36:E38">
    <cfRule type="expression" dxfId="2" priority="47">
      <formula>E36&lt;&gt;"(근거 자료)"</formula>
    </cfRule>
  </conditionalFormatting>
  <conditionalFormatting sqref="E48:E49">
    <cfRule type="cellIs" dxfId="3" priority="48" operator="equal">
      <formula>"(원료명 또는 하이픈)"</formula>
    </cfRule>
  </conditionalFormatting>
  <conditionalFormatting sqref="E48:E49">
    <cfRule type="expression" dxfId="2" priority="49">
      <formula>E48&lt;&gt;"(원료명 또는 하이픈)"</formula>
    </cfRule>
  </conditionalFormatting>
  <conditionalFormatting sqref="E55:E57">
    <cfRule type="cellIs" dxfId="3" priority="50" operator="equal">
      <formula>"(근거 자료)"</formula>
    </cfRule>
  </conditionalFormatting>
  <conditionalFormatting sqref="E55:E57">
    <cfRule type="expression" dxfId="2" priority="51">
      <formula>E55&lt;&gt;"(근거 자료)"</formula>
    </cfRule>
  </conditionalFormatting>
  <conditionalFormatting sqref="E66:E67">
    <cfRule type="cellIs" dxfId="3" priority="52" operator="equal">
      <formula>"(원료명 또는 하이픈)"</formula>
    </cfRule>
  </conditionalFormatting>
  <conditionalFormatting sqref="E66:E67">
    <cfRule type="expression" dxfId="2" priority="53">
      <formula>E66&lt;&gt;"(원료명 또는 하이픈)"</formula>
    </cfRule>
  </conditionalFormatting>
  <conditionalFormatting sqref="E68:E70">
    <cfRule type="cellIs" dxfId="3" priority="54" operator="equal">
      <formula>"(근거 자료)"</formula>
    </cfRule>
  </conditionalFormatting>
  <conditionalFormatting sqref="E68:E70">
    <cfRule type="expression" dxfId="2" priority="55">
      <formula>E68&lt;&gt;"(근거 자료)"</formula>
    </cfRule>
  </conditionalFormatting>
  <conditionalFormatting sqref="E73:E75">
    <cfRule type="cellIs" dxfId="3" priority="56" operator="equal">
      <formula>"(근거 자료)"</formula>
    </cfRule>
  </conditionalFormatting>
  <conditionalFormatting sqref="E73:E75">
    <cfRule type="expression" dxfId="2" priority="57">
      <formula>E73&lt;&gt;"(근거 자료)"</formula>
    </cfRule>
  </conditionalFormatting>
  <conditionalFormatting sqref="E84:E85">
    <cfRule type="cellIs" dxfId="3" priority="58" operator="equal">
      <formula>"(원료명 또는 하이픈)"</formula>
    </cfRule>
  </conditionalFormatting>
  <conditionalFormatting sqref="E84:E85">
    <cfRule type="expression" dxfId="2" priority="59">
      <formula>E84&lt;&gt;"(원료명 또는 하이픈)"</formula>
    </cfRule>
  </conditionalFormatting>
  <conditionalFormatting sqref="E86:E88">
    <cfRule type="cellIs" dxfId="3" priority="60" operator="equal">
      <formula>"(근거 자료)"</formula>
    </cfRule>
  </conditionalFormatting>
  <conditionalFormatting sqref="E86:E88">
    <cfRule type="expression" dxfId="2" priority="61">
      <formula>E86&lt;&gt;"(근거 자료)"</formula>
    </cfRule>
  </conditionalFormatting>
  <conditionalFormatting sqref="E91:E93">
    <cfRule type="cellIs" dxfId="3" priority="62" operator="equal">
      <formula>"(근거 자료)"</formula>
    </cfRule>
  </conditionalFormatting>
  <conditionalFormatting sqref="E91:E93">
    <cfRule type="expression" dxfId="2" priority="63">
      <formula>E91&lt;&gt;"(근거 자료)"</formula>
    </cfRule>
  </conditionalFormatting>
  <conditionalFormatting sqref="E102:E103">
    <cfRule type="cellIs" dxfId="3" priority="64" operator="equal">
      <formula>"(원료명 또는 하이픈)"</formula>
    </cfRule>
  </conditionalFormatting>
  <conditionalFormatting sqref="E102:E103">
    <cfRule type="expression" dxfId="2" priority="65">
      <formula>E102&lt;&gt;"(원료명 또는 하이픈)"</formula>
    </cfRule>
  </conditionalFormatting>
  <conditionalFormatting sqref="E104:E107">
    <cfRule type="cellIs" dxfId="3" priority="66" operator="equal">
      <formula>"(근거 자료)"</formula>
    </cfRule>
  </conditionalFormatting>
  <conditionalFormatting sqref="E104:E107">
    <cfRule type="expression" dxfId="2" priority="67">
      <formula>E104&lt;&gt;"(근거 자료)"</formula>
    </cfRule>
  </conditionalFormatting>
  <conditionalFormatting sqref="E110:E111">
    <cfRule type="cellIs" dxfId="3" priority="68" operator="equal">
      <formula>"(근거 자료)"</formula>
    </cfRule>
  </conditionalFormatting>
  <conditionalFormatting sqref="E110:E111">
    <cfRule type="expression" dxfId="2" priority="69">
      <formula>E110&lt;&gt;"(근거 자료)"</formula>
    </cfRule>
  </conditionalFormatting>
  <dataValidations>
    <dataValidation type="list" allowBlank="1" showErrorMessage="1" sqref="B13 B29 B48 B66 B84 B102">
      <formula1>"ELECTRICITY,HEAT GRID,HEAT SELF-GENERATED,COOLING GRID,INPUT,WASTE WATER,WASTE SOLID,WASTE GAS,OTHER,SUSTAINABLE FEED"</formula1>
    </dataValidation>
    <dataValidation type="list" allowBlank="1" showErrorMessage="1" sqref="E14 E30 E49 E67 E85 E103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8 E66 E84 E102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:id="rId2" ref="E32"/>
    <hyperlink r:id="rId3" ref="E37"/>
    <hyperlink r:id="rId4" ref="E106"/>
  </hyperlinks>
  <printOptions/>
  <pageMargins bottom="0.75" footer="0.0" header="0.0" left="0.7" right="0.7" top="0.75"/>
  <pageSetup paperSize="9" orientation="portrait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0.25"/>
    <col customWidth="1" min="2" max="2" width="14.25"/>
    <col customWidth="1" min="3" max="3" width="15.75"/>
    <col customWidth="1" min="4" max="4" width="9.75"/>
    <col customWidth="1" min="5" max="5" width="26.0"/>
    <col customWidth="1" min="6" max="26" width="11.13"/>
  </cols>
  <sheetData>
    <row r="1" ht="15.75" customHeight="1">
      <c r="A1" s="5" t="s">
        <v>155</v>
      </c>
      <c r="B1" s="104"/>
      <c r="C1" s="5"/>
      <c r="D1" s="5"/>
      <c r="E1" s="5"/>
    </row>
    <row r="2" ht="15.75" customHeight="1">
      <c r="B2" s="105"/>
    </row>
    <row r="3" ht="15.75" customHeight="1">
      <c r="A3" s="64" t="s">
        <v>156</v>
      </c>
      <c r="B3" s="49" t="s">
        <v>157</v>
      </c>
      <c r="C3" s="66"/>
    </row>
    <row r="4" ht="15.75" customHeight="1">
      <c r="A4" s="64"/>
      <c r="B4" s="106">
        <f>SUMIF(A:A,"Unit Emission of TPO",B:B)</f>
        <v>102.3298186</v>
      </c>
      <c r="C4" s="66" t="s">
        <v>30</v>
      </c>
    </row>
    <row r="5" ht="15.75" customHeight="1">
      <c r="A5" s="8"/>
      <c r="B5" s="105"/>
    </row>
    <row r="6" ht="15.75" customHeight="1">
      <c r="A6" s="8" t="s">
        <v>107</v>
      </c>
      <c r="B6" s="70">
        <f>cover!B7</f>
        <v>45658</v>
      </c>
      <c r="C6" s="71" t="str">
        <f>"to "&amp;TEXT(cover!D7,"yyyy-mm-dd")</f>
        <v>to 2025-05-31</v>
      </c>
    </row>
    <row r="7" ht="15.75" customHeight="1">
      <c r="B7" s="105"/>
    </row>
    <row r="8" ht="15.75" customHeight="1">
      <c r="A8" s="9" t="s">
        <v>158</v>
      </c>
      <c r="B8" s="21"/>
      <c r="C8" s="2"/>
      <c r="D8" s="2"/>
      <c r="E8" s="107"/>
    </row>
    <row r="9" ht="15.75" customHeight="1">
      <c r="A9" s="83" t="s">
        <v>159</v>
      </c>
      <c r="B9" s="108" t="s">
        <v>40</v>
      </c>
      <c r="C9" s="83" t="s">
        <v>160</v>
      </c>
      <c r="D9" s="83" t="s">
        <v>10</v>
      </c>
      <c r="E9" s="109"/>
    </row>
    <row r="10" ht="15.75" customHeight="1">
      <c r="A10" s="82" t="s">
        <v>161</v>
      </c>
      <c r="B10" s="108" t="s">
        <v>162</v>
      </c>
      <c r="C10" s="82" t="s">
        <v>163</v>
      </c>
      <c r="D10" s="83" t="s">
        <v>164</v>
      </c>
      <c r="E10" s="83"/>
    </row>
    <row r="11" ht="15.75" customHeight="1">
      <c r="A11" s="83" t="s">
        <v>165</v>
      </c>
      <c r="B11" s="108">
        <v>76.4</v>
      </c>
      <c r="C11" s="90" t="s">
        <v>166</v>
      </c>
      <c r="D11" s="83" t="s">
        <v>18</v>
      </c>
      <c r="E11" s="83" t="s">
        <v>167</v>
      </c>
    </row>
    <row r="12" ht="15.75" customHeight="1">
      <c r="A12" s="83" t="s">
        <v>168</v>
      </c>
      <c r="B12" s="108" t="s">
        <v>169</v>
      </c>
      <c r="C12" s="83"/>
      <c r="D12" s="83" t="s">
        <v>18</v>
      </c>
      <c r="E12" s="83" t="s">
        <v>170</v>
      </c>
    </row>
    <row r="13" ht="15.75" customHeight="1">
      <c r="A13" s="83" t="s">
        <v>171</v>
      </c>
      <c r="B13" s="108" t="s">
        <v>172</v>
      </c>
      <c r="C13" s="83"/>
      <c r="D13" s="83" t="s">
        <v>18</v>
      </c>
      <c r="E13" s="83" t="s">
        <v>173</v>
      </c>
    </row>
    <row r="14" ht="15.75" customHeight="1">
      <c r="A14" s="83" t="s">
        <v>174</v>
      </c>
      <c r="B14" s="89">
        <f>IFERROR(VLOOKUP(B12,reference!A13:B22,2,FALSE()),"")</f>
        <v>0.87</v>
      </c>
      <c r="C14" s="90" t="s">
        <v>175</v>
      </c>
      <c r="D14" s="83" t="s">
        <v>18</v>
      </c>
      <c r="E14" s="110" t="s">
        <v>176</v>
      </c>
    </row>
    <row r="15" ht="15.75" customHeight="1">
      <c r="A15" s="83" t="s">
        <v>177</v>
      </c>
      <c r="B15" s="108">
        <f>IFERROR(VLOOKUP(B13,reference!A4:B11,2,FALSE()),"")</f>
        <v>95.1</v>
      </c>
      <c r="C15" s="90" t="s">
        <v>178</v>
      </c>
      <c r="D15" s="83" t="s">
        <v>18</v>
      </c>
      <c r="E15" s="110" t="s">
        <v>176</v>
      </c>
    </row>
    <row r="16" ht="15.75" customHeight="1">
      <c r="A16" s="83" t="s">
        <v>179</v>
      </c>
      <c r="B16" s="111">
        <v>0.001</v>
      </c>
      <c r="C16" s="83"/>
      <c r="D16" s="83" t="s">
        <v>18</v>
      </c>
      <c r="E16" s="112" t="s">
        <v>180</v>
      </c>
    </row>
    <row r="17" ht="15.75" customHeight="1">
      <c r="A17" s="94" t="str">
        <f>("Unit Emission of "&amp;$B$9)</f>
        <v>Unit Emission of TPO</v>
      </c>
      <c r="B17" s="113">
        <f>IFERROR(B11*B14*B15/(1-B16)/1000,"")</f>
        <v>6.327434234</v>
      </c>
      <c r="C17" s="90" t="s">
        <v>181</v>
      </c>
      <c r="D17" s="83"/>
      <c r="E17" s="83"/>
    </row>
    <row r="18" ht="15.75" customHeight="1">
      <c r="A18" s="2"/>
      <c r="B18" s="21"/>
      <c r="C18" s="2"/>
      <c r="D18" s="2"/>
      <c r="E18" s="2"/>
    </row>
    <row r="19" ht="15.75" customHeight="1">
      <c r="B19" s="105"/>
    </row>
    <row r="20" ht="15.75" customHeight="1">
      <c r="A20" s="9" t="s">
        <v>182</v>
      </c>
      <c r="B20" s="21"/>
      <c r="C20" s="2"/>
      <c r="D20" s="2"/>
      <c r="E20" s="107"/>
    </row>
    <row r="21" ht="15.75" customHeight="1">
      <c r="A21" s="83" t="s">
        <v>159</v>
      </c>
      <c r="B21" s="108" t="s">
        <v>40</v>
      </c>
      <c r="C21" s="83" t="s">
        <v>160</v>
      </c>
      <c r="D21" s="83" t="s">
        <v>10</v>
      </c>
      <c r="E21" s="109"/>
    </row>
    <row r="22" ht="15.75" customHeight="1">
      <c r="A22" s="82" t="s">
        <v>161</v>
      </c>
      <c r="B22" s="83" t="s">
        <v>164</v>
      </c>
      <c r="C22" s="82" t="s">
        <v>163</v>
      </c>
      <c r="D22" s="83" t="s">
        <v>183</v>
      </c>
      <c r="E22" s="83"/>
    </row>
    <row r="23" ht="15.75" customHeight="1">
      <c r="A23" s="83" t="s">
        <v>165</v>
      </c>
      <c r="B23" s="108">
        <v>5333.0</v>
      </c>
      <c r="C23" s="90" t="s">
        <v>166</v>
      </c>
      <c r="D23" s="83" t="s">
        <v>18</v>
      </c>
      <c r="E23" s="58" t="s">
        <v>184</v>
      </c>
    </row>
    <row r="24" ht="15.75" customHeight="1">
      <c r="A24" s="83" t="s">
        <v>168</v>
      </c>
      <c r="B24" s="41" t="s">
        <v>185</v>
      </c>
      <c r="C24" s="83"/>
      <c r="D24" s="83" t="s">
        <v>18</v>
      </c>
      <c r="E24" s="83" t="s">
        <v>170</v>
      </c>
    </row>
    <row r="25" ht="15.75" customHeight="1">
      <c r="A25" s="83" t="s">
        <v>171</v>
      </c>
      <c r="B25" s="108" t="s">
        <v>186</v>
      </c>
      <c r="C25" s="83"/>
      <c r="D25" s="83" t="s">
        <v>18</v>
      </c>
      <c r="E25" s="83" t="s">
        <v>173</v>
      </c>
    </row>
    <row r="26" ht="15.75" customHeight="1">
      <c r="A26" s="83" t="s">
        <v>174</v>
      </c>
      <c r="B26" s="89">
        <v>0.12</v>
      </c>
      <c r="C26" s="90" t="s">
        <v>175</v>
      </c>
      <c r="D26" s="83" t="s">
        <v>18</v>
      </c>
      <c r="E26" s="110" t="s">
        <v>176</v>
      </c>
    </row>
    <row r="27" ht="15.75" customHeight="1">
      <c r="A27" s="83" t="s">
        <v>177</v>
      </c>
      <c r="B27" s="108">
        <v>94.2</v>
      </c>
      <c r="C27" s="90" t="s">
        <v>178</v>
      </c>
      <c r="D27" s="83" t="s">
        <v>18</v>
      </c>
      <c r="E27" s="110" t="s">
        <v>176</v>
      </c>
    </row>
    <row r="28" ht="15.75" customHeight="1">
      <c r="A28" s="83" t="s">
        <v>179</v>
      </c>
      <c r="B28" s="111">
        <f>B16</f>
        <v>0.001</v>
      </c>
      <c r="C28" s="83"/>
      <c r="D28" s="83" t="s">
        <v>18</v>
      </c>
      <c r="E28" s="114" t="str">
        <f>E16</f>
        <v>https://drive.google.com/file/d/1PHwlyzCG0NyjznHzhBuXyb20ksfzGO_a/view?usp=sharing</v>
      </c>
    </row>
    <row r="29" ht="15.75" customHeight="1">
      <c r="A29" s="94" t="str">
        <f>("Unit Emission of "&amp;$B$9)</f>
        <v>Unit Emission of TPO</v>
      </c>
      <c r="B29" s="113">
        <f>IFERROR(B23*B26*B27/(1-B28)/1000,"")</f>
        <v>60.34457658</v>
      </c>
      <c r="C29" s="90" t="s">
        <v>181</v>
      </c>
      <c r="D29" s="83"/>
      <c r="E29" s="83"/>
    </row>
    <row r="30" ht="15.75" customHeight="1">
      <c r="A30" s="2"/>
      <c r="B30" s="21"/>
      <c r="C30" s="2"/>
      <c r="D30" s="2"/>
      <c r="E30" s="2"/>
    </row>
    <row r="31" ht="15.75" customHeight="1">
      <c r="A31" s="2"/>
      <c r="B31" s="21"/>
      <c r="C31" s="2"/>
      <c r="D31" s="2"/>
      <c r="E31" s="2"/>
    </row>
    <row r="32" ht="15.75" customHeight="1">
      <c r="B32" s="105"/>
    </row>
    <row r="33" ht="15.75" customHeight="1">
      <c r="A33" s="9" t="s">
        <v>187</v>
      </c>
      <c r="B33" s="21"/>
      <c r="C33" s="2"/>
      <c r="D33" s="2"/>
      <c r="E33" s="107"/>
    </row>
    <row r="34" ht="15.75" customHeight="1">
      <c r="A34" s="83" t="s">
        <v>159</v>
      </c>
      <c r="B34" s="108" t="s">
        <v>40</v>
      </c>
      <c r="C34" s="83" t="s">
        <v>160</v>
      </c>
      <c r="D34" s="83" t="s">
        <v>10</v>
      </c>
      <c r="E34" s="109"/>
    </row>
    <row r="35" ht="15.75" customHeight="1">
      <c r="A35" s="82" t="s">
        <v>161</v>
      </c>
      <c r="B35" s="83" t="s">
        <v>183</v>
      </c>
      <c r="C35" s="82" t="s">
        <v>163</v>
      </c>
      <c r="D35" s="83" t="s">
        <v>188</v>
      </c>
      <c r="E35" s="83"/>
    </row>
    <row r="36" ht="15.75" customHeight="1">
      <c r="A36" s="83" t="s">
        <v>165</v>
      </c>
      <c r="B36" s="108">
        <v>370.0</v>
      </c>
      <c r="C36" s="90" t="s">
        <v>166</v>
      </c>
      <c r="D36" s="83" t="s">
        <v>18</v>
      </c>
      <c r="E36" s="58" t="s">
        <v>189</v>
      </c>
    </row>
    <row r="37" ht="15.75" customHeight="1">
      <c r="A37" s="83" t="s">
        <v>168</v>
      </c>
      <c r="B37" s="108" t="s">
        <v>169</v>
      </c>
      <c r="C37" s="83"/>
      <c r="D37" s="83" t="s">
        <v>18</v>
      </c>
      <c r="E37" s="83" t="s">
        <v>170</v>
      </c>
    </row>
    <row r="38" ht="15.75" customHeight="1">
      <c r="A38" s="83" t="s">
        <v>171</v>
      </c>
      <c r="B38" s="108" t="s">
        <v>172</v>
      </c>
      <c r="C38" s="83"/>
      <c r="D38" s="83" t="s">
        <v>18</v>
      </c>
      <c r="E38" s="83" t="s">
        <v>173</v>
      </c>
    </row>
    <row r="39" ht="15.75" customHeight="1">
      <c r="A39" s="83" t="s">
        <v>174</v>
      </c>
      <c r="B39" s="89">
        <v>0.87</v>
      </c>
      <c r="C39" s="90" t="s">
        <v>175</v>
      </c>
      <c r="D39" s="83" t="s">
        <v>18</v>
      </c>
      <c r="E39" s="110" t="s">
        <v>176</v>
      </c>
    </row>
    <row r="40" ht="15.75" customHeight="1">
      <c r="A40" s="83" t="s">
        <v>177</v>
      </c>
      <c r="B40" s="108">
        <v>95.0</v>
      </c>
      <c r="C40" s="90" t="s">
        <v>178</v>
      </c>
      <c r="D40" s="83" t="s">
        <v>18</v>
      </c>
      <c r="E40" s="110" t="s">
        <v>176</v>
      </c>
    </row>
    <row r="41" ht="15.75" customHeight="1">
      <c r="A41" s="83" t="s">
        <v>179</v>
      </c>
      <c r="B41" s="111">
        <f>B16</f>
        <v>0.001</v>
      </c>
      <c r="C41" s="83"/>
      <c r="D41" s="83" t="s">
        <v>18</v>
      </c>
      <c r="E41" s="115" t="str">
        <f>E16</f>
        <v>https://drive.google.com/file/d/1PHwlyzCG0NyjznHzhBuXyb20ksfzGO_a/view?usp=sharing</v>
      </c>
    </row>
    <row r="42" ht="15.75" customHeight="1">
      <c r="A42" s="94" t="str">
        <f>("Unit Emission of "&amp;$B$9)</f>
        <v>Unit Emission of TPO</v>
      </c>
      <c r="B42" s="113">
        <f>IFERROR(B36*B39*B40/(1-B41)/1000,"")</f>
        <v>30.61111111</v>
      </c>
      <c r="C42" s="90" t="s">
        <v>181</v>
      </c>
      <c r="D42" s="83"/>
      <c r="E42" s="83"/>
    </row>
    <row r="43" ht="15.75" customHeight="1">
      <c r="A43" s="2"/>
      <c r="B43" s="21"/>
      <c r="C43" s="2"/>
      <c r="D43" s="2"/>
      <c r="E43" s="2"/>
    </row>
    <row r="44" ht="15.75" customHeight="1">
      <c r="A44" s="2"/>
      <c r="B44" s="21"/>
      <c r="C44" s="2"/>
      <c r="D44" s="2"/>
      <c r="E44" s="2"/>
    </row>
    <row r="45" ht="15.75" customHeight="1">
      <c r="B45" s="105"/>
    </row>
    <row r="46" ht="15.75" customHeight="1">
      <c r="A46" s="9" t="s">
        <v>190</v>
      </c>
      <c r="B46" s="21"/>
      <c r="C46" s="2"/>
      <c r="D46" s="2"/>
      <c r="E46" s="107"/>
    </row>
    <row r="47" ht="15.75" customHeight="1">
      <c r="A47" s="83" t="s">
        <v>159</v>
      </c>
      <c r="B47" s="108" t="s">
        <v>40</v>
      </c>
      <c r="C47" s="83" t="s">
        <v>160</v>
      </c>
      <c r="D47" s="83" t="s">
        <v>10</v>
      </c>
      <c r="E47" s="109"/>
    </row>
    <row r="48" ht="15.75" customHeight="1">
      <c r="A48" s="82" t="s">
        <v>161</v>
      </c>
      <c r="B48" s="83" t="s">
        <v>188</v>
      </c>
      <c r="C48" s="82" t="s">
        <v>163</v>
      </c>
      <c r="D48" s="83" t="s">
        <v>191</v>
      </c>
      <c r="E48" s="83"/>
    </row>
    <row r="49" ht="15.75" customHeight="1">
      <c r="A49" s="83" t="s">
        <v>165</v>
      </c>
      <c r="B49" s="108">
        <v>61.0</v>
      </c>
      <c r="C49" s="90" t="s">
        <v>166</v>
      </c>
      <c r="D49" s="83" t="s">
        <v>18</v>
      </c>
      <c r="E49" s="83" t="s">
        <v>192</v>
      </c>
    </row>
    <row r="50" ht="15.75" customHeight="1">
      <c r="A50" s="83" t="s">
        <v>168</v>
      </c>
      <c r="B50" s="108" t="s">
        <v>169</v>
      </c>
      <c r="C50" s="83"/>
      <c r="D50" s="83" t="s">
        <v>18</v>
      </c>
      <c r="E50" s="83" t="s">
        <v>170</v>
      </c>
    </row>
    <row r="51" ht="15.75" customHeight="1">
      <c r="A51" s="83" t="s">
        <v>171</v>
      </c>
      <c r="B51" s="108" t="s">
        <v>172</v>
      </c>
      <c r="C51" s="83"/>
      <c r="D51" s="83" t="s">
        <v>18</v>
      </c>
      <c r="E51" s="83" t="s">
        <v>173</v>
      </c>
    </row>
    <row r="52" ht="15.75" customHeight="1">
      <c r="A52" s="83" t="s">
        <v>174</v>
      </c>
      <c r="B52" s="89">
        <v>0.87</v>
      </c>
      <c r="C52" s="90" t="s">
        <v>175</v>
      </c>
      <c r="D52" s="83" t="s">
        <v>18</v>
      </c>
      <c r="E52" s="110" t="s">
        <v>176</v>
      </c>
    </row>
    <row r="53" ht="15.75" customHeight="1">
      <c r="A53" s="83" t="s">
        <v>177</v>
      </c>
      <c r="B53" s="108">
        <v>95.0</v>
      </c>
      <c r="C53" s="90" t="s">
        <v>178</v>
      </c>
      <c r="D53" s="83" t="s">
        <v>18</v>
      </c>
      <c r="E53" s="110" t="s">
        <v>176</v>
      </c>
    </row>
    <row r="54" ht="15.75" customHeight="1">
      <c r="A54" s="83" t="s">
        <v>179</v>
      </c>
      <c r="B54" s="111">
        <f>B41</f>
        <v>0.001</v>
      </c>
      <c r="C54" s="83"/>
      <c r="D54" s="83" t="s">
        <v>18</v>
      </c>
      <c r="E54" s="114" t="str">
        <f>E41</f>
        <v>https://drive.google.com/file/d/1PHwlyzCG0NyjznHzhBuXyb20ksfzGO_a/view?usp=sharing</v>
      </c>
    </row>
    <row r="55" ht="15.75" customHeight="1">
      <c r="A55" s="94" t="str">
        <f>("Unit Emission of "&amp;$B$9)</f>
        <v>Unit Emission of TPO</v>
      </c>
      <c r="B55" s="113">
        <f>IFERROR(B49*B52*B53/(1-B54)/1000,"")</f>
        <v>5.046696697</v>
      </c>
      <c r="C55" s="90" t="s">
        <v>181</v>
      </c>
      <c r="D55" s="83"/>
      <c r="E55" s="83"/>
    </row>
    <row r="56" ht="15.75" customHeight="1">
      <c r="A56" s="2"/>
      <c r="B56" s="21"/>
      <c r="C56" s="2"/>
      <c r="D56" s="2"/>
      <c r="E56" s="2"/>
    </row>
    <row r="57" ht="13.5" customHeight="1">
      <c r="A57" s="2"/>
      <c r="B57" s="21"/>
      <c r="C57" s="2"/>
      <c r="D57" s="2"/>
      <c r="E57" s="2"/>
    </row>
    <row r="58" ht="13.5" customHeight="1">
      <c r="A58" s="2"/>
      <c r="B58" s="21"/>
      <c r="C58" s="2"/>
      <c r="D58" s="2"/>
      <c r="E58" s="2"/>
    </row>
    <row r="59" ht="13.5" customHeight="1">
      <c r="A59" s="2"/>
      <c r="B59" s="21"/>
      <c r="C59" s="2"/>
      <c r="D59" s="2"/>
      <c r="E59" s="2"/>
    </row>
    <row r="60" ht="13.5" customHeight="1">
      <c r="A60" s="2"/>
      <c r="B60" s="21"/>
      <c r="C60" s="2"/>
      <c r="D60" s="2"/>
      <c r="E60" s="2"/>
    </row>
    <row r="61" ht="13.5" customHeight="1">
      <c r="A61" s="2"/>
      <c r="B61" s="21"/>
      <c r="C61" s="2"/>
      <c r="D61" s="2"/>
      <c r="E61" s="2"/>
    </row>
    <row r="62" ht="13.5" customHeight="1">
      <c r="A62" s="2"/>
      <c r="B62" s="21"/>
      <c r="C62" s="2"/>
      <c r="D62" s="2"/>
      <c r="E62" s="2"/>
    </row>
    <row r="63" ht="13.5" customHeight="1">
      <c r="A63" s="2"/>
      <c r="B63" s="21"/>
      <c r="C63" s="2"/>
      <c r="D63" s="2"/>
      <c r="E63" s="2"/>
    </row>
    <row r="64" ht="13.5" customHeight="1">
      <c r="A64" s="2"/>
      <c r="B64" s="21"/>
      <c r="C64" s="2"/>
      <c r="D64" s="2"/>
      <c r="E64" s="2"/>
    </row>
    <row r="65" ht="13.5" customHeight="1">
      <c r="A65" s="2"/>
      <c r="B65" s="21"/>
      <c r="C65" s="2"/>
      <c r="D65" s="2"/>
      <c r="E65" s="2"/>
    </row>
    <row r="66" ht="13.5" customHeight="1">
      <c r="A66" s="2"/>
      <c r="B66" s="21"/>
      <c r="C66" s="2"/>
      <c r="D66" s="2"/>
      <c r="E66" s="2"/>
    </row>
    <row r="67" ht="13.5" customHeight="1">
      <c r="A67" s="2"/>
      <c r="B67" s="21"/>
      <c r="C67" s="2"/>
      <c r="D67" s="2"/>
      <c r="E67" s="2"/>
    </row>
    <row r="68" ht="13.5" customHeight="1">
      <c r="A68" s="2"/>
      <c r="B68" s="21"/>
      <c r="C68" s="2"/>
      <c r="D68" s="2"/>
      <c r="E68" s="2"/>
    </row>
    <row r="69" ht="13.5" customHeight="1">
      <c r="A69" s="2"/>
      <c r="B69" s="21"/>
      <c r="C69" s="2"/>
      <c r="D69" s="2"/>
      <c r="E69" s="2"/>
    </row>
    <row r="70" ht="13.5" customHeight="1">
      <c r="A70" s="2"/>
      <c r="B70" s="21"/>
      <c r="C70" s="2"/>
      <c r="D70" s="2"/>
      <c r="E70" s="2"/>
    </row>
    <row r="71" ht="13.5" customHeight="1">
      <c r="A71" s="2"/>
      <c r="B71" s="21"/>
      <c r="C71" s="2"/>
      <c r="D71" s="2"/>
      <c r="E71" s="2"/>
    </row>
    <row r="72" ht="13.5" customHeight="1">
      <c r="A72" s="2"/>
      <c r="B72" s="21"/>
      <c r="C72" s="2"/>
      <c r="D72" s="2"/>
      <c r="E72" s="2"/>
    </row>
    <row r="73" ht="13.5" customHeight="1">
      <c r="A73" s="2"/>
      <c r="B73" s="21"/>
      <c r="C73" s="2"/>
      <c r="D73" s="2"/>
      <c r="E73" s="2"/>
    </row>
    <row r="74" ht="13.5" customHeight="1">
      <c r="A74" s="2"/>
      <c r="B74" s="21"/>
      <c r="C74" s="2"/>
      <c r="D74" s="2"/>
      <c r="E74" s="2"/>
    </row>
    <row r="75" ht="13.5" customHeight="1">
      <c r="A75" s="2"/>
      <c r="B75" s="21"/>
      <c r="C75" s="2"/>
      <c r="D75" s="2"/>
      <c r="E75" s="2"/>
    </row>
    <row r="76" ht="13.5" customHeight="1">
      <c r="A76" s="2"/>
      <c r="B76" s="21"/>
      <c r="C76" s="2"/>
      <c r="D76" s="2"/>
      <c r="E76" s="2"/>
    </row>
    <row r="77" ht="13.5" customHeight="1">
      <c r="A77" s="2"/>
      <c r="B77" s="21"/>
      <c r="C77" s="2"/>
      <c r="D77" s="2"/>
      <c r="E77" s="2"/>
    </row>
    <row r="78" ht="13.5" customHeight="1">
      <c r="A78" s="2"/>
      <c r="B78" s="21"/>
      <c r="C78" s="2"/>
      <c r="D78" s="2"/>
      <c r="E78" s="2"/>
    </row>
    <row r="79" ht="13.5" customHeight="1">
      <c r="A79" s="2"/>
      <c r="B79" s="21"/>
      <c r="C79" s="2"/>
      <c r="D79" s="2"/>
      <c r="E79" s="2"/>
    </row>
    <row r="80" ht="13.5" customHeight="1">
      <c r="A80" s="2"/>
      <c r="B80" s="21"/>
      <c r="C80" s="2"/>
      <c r="D80" s="2"/>
      <c r="E80" s="2"/>
    </row>
    <row r="81" ht="13.5" customHeight="1">
      <c r="A81" s="2"/>
      <c r="B81" s="21"/>
      <c r="C81" s="2"/>
      <c r="D81" s="2"/>
      <c r="E81" s="2"/>
    </row>
    <row r="82" ht="13.5" customHeight="1">
      <c r="A82" s="2"/>
      <c r="B82" s="21"/>
      <c r="C82" s="2"/>
      <c r="D82" s="2"/>
      <c r="E82" s="2"/>
    </row>
    <row r="83" ht="13.5" customHeight="1">
      <c r="A83" s="2"/>
      <c r="B83" s="21"/>
      <c r="C83" s="2"/>
      <c r="D83" s="2"/>
      <c r="E83" s="2"/>
    </row>
    <row r="84" ht="13.5" customHeight="1">
      <c r="A84" s="2"/>
      <c r="B84" s="21"/>
      <c r="C84" s="2"/>
      <c r="D84" s="2"/>
      <c r="E84" s="2"/>
    </row>
    <row r="85" ht="13.5" customHeight="1">
      <c r="A85" s="2"/>
      <c r="B85" s="21"/>
      <c r="C85" s="2"/>
      <c r="D85" s="2"/>
      <c r="E85" s="2"/>
    </row>
    <row r="86" ht="13.5" customHeight="1">
      <c r="A86" s="2"/>
      <c r="B86" s="21"/>
      <c r="C86" s="2"/>
      <c r="D86" s="2"/>
      <c r="E86" s="2"/>
    </row>
    <row r="87" ht="13.5" customHeight="1">
      <c r="A87" s="2"/>
      <c r="B87" s="21"/>
      <c r="C87" s="2"/>
      <c r="D87" s="2"/>
      <c r="E87" s="2"/>
    </row>
    <row r="88" ht="13.5" customHeight="1">
      <c r="A88" s="2"/>
      <c r="B88" s="21"/>
      <c r="C88" s="2"/>
      <c r="D88" s="2"/>
      <c r="E88" s="2"/>
    </row>
    <row r="89" ht="13.5" customHeight="1">
      <c r="A89" s="2"/>
      <c r="B89" s="21"/>
      <c r="C89" s="2"/>
      <c r="D89" s="2"/>
      <c r="E89" s="2"/>
    </row>
    <row r="90" ht="13.5" customHeight="1">
      <c r="A90" s="2"/>
      <c r="B90" s="21"/>
      <c r="C90" s="2"/>
      <c r="D90" s="2"/>
      <c r="E90" s="2"/>
    </row>
    <row r="91" ht="13.5" customHeight="1">
      <c r="A91" s="2"/>
      <c r="B91" s="21"/>
      <c r="C91" s="2"/>
      <c r="D91" s="2"/>
      <c r="E91" s="2"/>
    </row>
    <row r="92" ht="13.5" customHeight="1">
      <c r="A92" s="2"/>
      <c r="B92" s="21"/>
      <c r="C92" s="2"/>
      <c r="D92" s="2"/>
      <c r="E92" s="2"/>
    </row>
    <row r="93" ht="13.5" customHeight="1">
      <c r="A93" s="2"/>
      <c r="B93" s="21"/>
      <c r="C93" s="2"/>
      <c r="D93" s="2"/>
      <c r="E93" s="2"/>
    </row>
    <row r="94" ht="13.5" customHeight="1">
      <c r="A94" s="2"/>
      <c r="B94" s="21"/>
      <c r="C94" s="2"/>
      <c r="D94" s="2"/>
      <c r="E94" s="2"/>
    </row>
    <row r="95" ht="13.5" customHeight="1">
      <c r="A95" s="2"/>
      <c r="B95" s="21"/>
      <c r="C95" s="2"/>
      <c r="D95" s="2"/>
      <c r="E95" s="2"/>
    </row>
    <row r="96" ht="13.5" customHeight="1">
      <c r="A96" s="2"/>
      <c r="B96" s="21"/>
      <c r="C96" s="2"/>
      <c r="D96" s="2"/>
      <c r="E96" s="2"/>
    </row>
    <row r="97" ht="13.5" customHeight="1">
      <c r="A97" s="2"/>
      <c r="B97" s="21"/>
      <c r="C97" s="2"/>
      <c r="D97" s="2"/>
      <c r="E97" s="2"/>
    </row>
    <row r="98" ht="13.5" customHeight="1">
      <c r="A98" s="2"/>
      <c r="B98" s="21"/>
      <c r="C98" s="2"/>
      <c r="D98" s="2"/>
      <c r="E98" s="2"/>
    </row>
    <row r="99" ht="13.5" customHeight="1">
      <c r="A99" s="2"/>
      <c r="B99" s="21"/>
      <c r="C99" s="2"/>
      <c r="D99" s="2"/>
      <c r="E99" s="2"/>
    </row>
    <row r="100" ht="13.5" customHeight="1">
      <c r="A100" s="2"/>
      <c r="B100" s="21"/>
      <c r="C100" s="2"/>
      <c r="D100" s="2"/>
      <c r="E100" s="2"/>
    </row>
    <row r="101" ht="13.5" customHeight="1">
      <c r="A101" s="2"/>
      <c r="B101" s="21"/>
      <c r="C101" s="2"/>
      <c r="D101" s="2"/>
      <c r="E101" s="2"/>
    </row>
    <row r="102" ht="13.5" customHeight="1">
      <c r="A102" s="2"/>
      <c r="B102" s="21"/>
      <c r="C102" s="2"/>
      <c r="D102" s="2"/>
      <c r="E102" s="2"/>
    </row>
    <row r="103" ht="13.5" customHeight="1">
      <c r="A103" s="2"/>
      <c r="B103" s="21"/>
      <c r="C103" s="2"/>
      <c r="D103" s="2"/>
      <c r="E103" s="2"/>
    </row>
    <row r="104" ht="13.5" customHeight="1">
      <c r="A104" s="2"/>
      <c r="B104" s="21"/>
      <c r="C104" s="2"/>
      <c r="D104" s="2"/>
      <c r="E104" s="2"/>
    </row>
    <row r="105" ht="13.5" customHeight="1">
      <c r="A105" s="2"/>
      <c r="B105" s="21"/>
      <c r="C105" s="2"/>
      <c r="D105" s="2"/>
      <c r="E105" s="2"/>
    </row>
    <row r="106" ht="13.5" customHeight="1">
      <c r="A106" s="2"/>
      <c r="B106" s="21"/>
      <c r="C106" s="2"/>
      <c r="D106" s="2"/>
      <c r="E106" s="2"/>
    </row>
    <row r="107" ht="13.5" customHeight="1">
      <c r="A107" s="2"/>
      <c r="B107" s="21"/>
      <c r="C107" s="2"/>
      <c r="D107" s="2"/>
      <c r="E107" s="2"/>
    </row>
    <row r="108" ht="13.5" customHeight="1">
      <c r="A108" s="2"/>
      <c r="B108" s="21"/>
      <c r="C108" s="2"/>
      <c r="D108" s="2"/>
      <c r="E108" s="2"/>
    </row>
    <row r="109" ht="13.5" customHeight="1">
      <c r="A109" s="2"/>
      <c r="B109" s="21"/>
      <c r="C109" s="2"/>
      <c r="D109" s="2"/>
      <c r="E109" s="2"/>
    </row>
    <row r="110" ht="13.5" customHeight="1">
      <c r="A110" s="2"/>
      <c r="B110" s="21"/>
      <c r="C110" s="2"/>
      <c r="D110" s="2"/>
      <c r="E110" s="2"/>
    </row>
    <row r="111" ht="13.5" customHeight="1">
      <c r="A111" s="2"/>
      <c r="B111" s="21"/>
      <c r="C111" s="2"/>
      <c r="D111" s="2"/>
      <c r="E111" s="2"/>
    </row>
    <row r="112" ht="13.5" customHeight="1">
      <c r="A112" s="2"/>
      <c r="B112" s="21"/>
      <c r="C112" s="2"/>
      <c r="D112" s="2"/>
      <c r="E112" s="2"/>
    </row>
    <row r="113" ht="13.5" customHeight="1">
      <c r="A113" s="2"/>
      <c r="B113" s="21"/>
      <c r="C113" s="2"/>
      <c r="D113" s="2"/>
      <c r="E113" s="2"/>
    </row>
    <row r="114" ht="13.5" customHeight="1">
      <c r="A114" s="2"/>
      <c r="B114" s="21"/>
      <c r="C114" s="2"/>
      <c r="D114" s="2"/>
      <c r="E114" s="2"/>
    </row>
    <row r="115" ht="13.5" customHeight="1">
      <c r="A115" s="2"/>
      <c r="B115" s="21"/>
      <c r="C115" s="2"/>
      <c r="D115" s="2"/>
      <c r="E115" s="2"/>
    </row>
    <row r="116" ht="13.5" customHeight="1">
      <c r="A116" s="2"/>
      <c r="B116" s="21"/>
      <c r="C116" s="2"/>
      <c r="D116" s="2"/>
      <c r="E116" s="2"/>
    </row>
    <row r="117" ht="13.5" customHeight="1">
      <c r="A117" s="2"/>
      <c r="B117" s="21"/>
      <c r="C117" s="2"/>
      <c r="D117" s="2"/>
      <c r="E117" s="2"/>
    </row>
    <row r="118" ht="13.5" customHeight="1">
      <c r="A118" s="2"/>
      <c r="B118" s="21"/>
      <c r="C118" s="2"/>
      <c r="D118" s="2"/>
      <c r="E118" s="2"/>
    </row>
    <row r="119" ht="13.5" customHeight="1">
      <c r="A119" s="2"/>
      <c r="B119" s="21"/>
      <c r="C119" s="2"/>
      <c r="D119" s="2"/>
      <c r="E119" s="2"/>
    </row>
    <row r="120" ht="13.5" customHeight="1">
      <c r="A120" s="2"/>
      <c r="B120" s="21"/>
      <c r="C120" s="2"/>
      <c r="D120" s="2"/>
      <c r="E120" s="2"/>
    </row>
    <row r="121" ht="13.5" customHeight="1">
      <c r="A121" s="2"/>
      <c r="B121" s="21"/>
      <c r="C121" s="2"/>
      <c r="D121" s="2"/>
      <c r="E121" s="2"/>
    </row>
    <row r="122" ht="13.5" customHeight="1">
      <c r="A122" s="2"/>
      <c r="B122" s="21"/>
      <c r="C122" s="2"/>
      <c r="D122" s="2"/>
      <c r="E122" s="2"/>
    </row>
    <row r="123" ht="13.5" customHeight="1">
      <c r="A123" s="2"/>
      <c r="B123" s="21"/>
      <c r="C123" s="2"/>
      <c r="D123" s="2"/>
      <c r="E123" s="2"/>
    </row>
    <row r="124" ht="13.5" customHeight="1">
      <c r="A124" s="2"/>
      <c r="B124" s="21"/>
      <c r="C124" s="2"/>
      <c r="D124" s="2"/>
      <c r="E124" s="2"/>
    </row>
    <row r="125" ht="13.5" customHeight="1">
      <c r="A125" s="2"/>
      <c r="B125" s="21"/>
      <c r="C125" s="2"/>
      <c r="D125" s="2"/>
      <c r="E125" s="2"/>
    </row>
    <row r="126" ht="13.5" customHeight="1">
      <c r="A126" s="2"/>
      <c r="B126" s="21"/>
      <c r="C126" s="2"/>
      <c r="D126" s="2"/>
      <c r="E126" s="2"/>
    </row>
    <row r="127" ht="13.5" customHeight="1">
      <c r="A127" s="2"/>
      <c r="B127" s="21"/>
      <c r="C127" s="2"/>
      <c r="D127" s="2"/>
      <c r="E127" s="2"/>
    </row>
    <row r="128" ht="13.5" customHeight="1">
      <c r="A128" s="2"/>
      <c r="B128" s="21"/>
      <c r="C128" s="2"/>
      <c r="D128" s="2"/>
      <c r="E128" s="2"/>
    </row>
    <row r="129" ht="13.5" customHeight="1">
      <c r="A129" s="2"/>
      <c r="B129" s="21"/>
      <c r="C129" s="2"/>
      <c r="D129" s="2"/>
      <c r="E129" s="2"/>
    </row>
    <row r="130" ht="13.5" customHeight="1">
      <c r="A130" s="2"/>
      <c r="B130" s="21"/>
      <c r="C130" s="2"/>
      <c r="D130" s="2"/>
      <c r="E130" s="2"/>
    </row>
    <row r="131" ht="13.5" customHeight="1">
      <c r="A131" s="2"/>
      <c r="B131" s="21"/>
      <c r="C131" s="2"/>
      <c r="D131" s="2"/>
      <c r="E131" s="2"/>
    </row>
    <row r="132" ht="13.5" customHeight="1">
      <c r="A132" s="2"/>
      <c r="B132" s="21"/>
      <c r="C132" s="2"/>
      <c r="D132" s="2"/>
      <c r="E132" s="2"/>
    </row>
    <row r="133" ht="13.5" customHeight="1">
      <c r="A133" s="2"/>
      <c r="B133" s="21"/>
      <c r="C133" s="2"/>
      <c r="D133" s="2"/>
      <c r="E133" s="2"/>
    </row>
    <row r="134" ht="13.5" customHeight="1">
      <c r="A134" s="2"/>
      <c r="B134" s="21"/>
      <c r="C134" s="2"/>
      <c r="D134" s="2"/>
      <c r="E134" s="2"/>
    </row>
    <row r="135" ht="13.5" customHeight="1">
      <c r="A135" s="2"/>
      <c r="B135" s="21"/>
      <c r="C135" s="2"/>
      <c r="D135" s="2"/>
      <c r="E135" s="2"/>
    </row>
    <row r="136" ht="13.5" customHeight="1">
      <c r="A136" s="2"/>
      <c r="B136" s="21"/>
      <c r="C136" s="2"/>
      <c r="D136" s="2"/>
      <c r="E136" s="2"/>
    </row>
    <row r="137" ht="13.5" customHeight="1">
      <c r="A137" s="2"/>
      <c r="B137" s="21"/>
      <c r="C137" s="2"/>
      <c r="D137" s="2"/>
      <c r="E137" s="2"/>
    </row>
    <row r="138" ht="13.5" customHeight="1">
      <c r="A138" s="2"/>
      <c r="B138" s="21"/>
      <c r="C138" s="2"/>
      <c r="D138" s="2"/>
      <c r="E138" s="2"/>
    </row>
    <row r="139" ht="13.5" customHeight="1">
      <c r="A139" s="2"/>
      <c r="B139" s="21"/>
      <c r="C139" s="2"/>
      <c r="D139" s="2"/>
      <c r="E139" s="2"/>
    </row>
    <row r="140" ht="13.5" customHeight="1">
      <c r="A140" s="2"/>
      <c r="B140" s="21"/>
      <c r="C140" s="2"/>
      <c r="D140" s="2"/>
      <c r="E140" s="2"/>
    </row>
    <row r="141" ht="13.5" customHeight="1">
      <c r="A141" s="2"/>
      <c r="B141" s="21"/>
      <c r="C141" s="2"/>
      <c r="D141" s="2"/>
      <c r="E141" s="2"/>
    </row>
    <row r="142" ht="13.5" customHeight="1">
      <c r="A142" s="2"/>
      <c r="B142" s="21"/>
      <c r="C142" s="2"/>
      <c r="D142" s="2"/>
      <c r="E142" s="2"/>
    </row>
    <row r="143" ht="13.5" customHeight="1">
      <c r="A143" s="2"/>
      <c r="B143" s="21"/>
      <c r="C143" s="2"/>
      <c r="D143" s="2"/>
      <c r="E143" s="2"/>
    </row>
    <row r="144" ht="13.5" customHeight="1">
      <c r="A144" s="2"/>
      <c r="B144" s="21"/>
      <c r="C144" s="2"/>
      <c r="D144" s="2"/>
      <c r="E144" s="2"/>
    </row>
    <row r="145" ht="13.5" customHeight="1">
      <c r="A145" s="2"/>
      <c r="B145" s="21"/>
      <c r="C145" s="2"/>
      <c r="D145" s="2"/>
      <c r="E145" s="2"/>
    </row>
    <row r="146" ht="13.5" customHeight="1">
      <c r="A146" s="2"/>
      <c r="B146" s="21"/>
      <c r="C146" s="2"/>
      <c r="D146" s="2"/>
      <c r="E146" s="2"/>
    </row>
    <row r="147" ht="13.5" customHeight="1">
      <c r="A147" s="2"/>
      <c r="B147" s="21"/>
      <c r="C147" s="2"/>
      <c r="D147" s="2"/>
      <c r="E147" s="2"/>
    </row>
    <row r="148" ht="13.5" customHeight="1">
      <c r="A148" s="2"/>
      <c r="B148" s="21"/>
      <c r="C148" s="2"/>
      <c r="D148" s="2"/>
      <c r="E148" s="2"/>
    </row>
    <row r="149" ht="13.5" customHeight="1">
      <c r="A149" s="2"/>
      <c r="B149" s="21"/>
      <c r="C149" s="2"/>
      <c r="D149" s="2"/>
      <c r="E149" s="2"/>
    </row>
    <row r="150" ht="13.5" customHeight="1">
      <c r="A150" s="2"/>
      <c r="B150" s="21"/>
      <c r="C150" s="2"/>
      <c r="D150" s="2"/>
      <c r="E150" s="2"/>
    </row>
    <row r="151" ht="13.5" customHeight="1">
      <c r="A151" s="2"/>
      <c r="B151" s="21"/>
      <c r="C151" s="2"/>
      <c r="D151" s="2"/>
      <c r="E151" s="2"/>
    </row>
    <row r="152" ht="13.5" customHeight="1">
      <c r="A152" s="2"/>
      <c r="B152" s="21"/>
      <c r="C152" s="2"/>
      <c r="D152" s="2"/>
      <c r="E152" s="2"/>
    </row>
    <row r="153" ht="13.5" customHeight="1">
      <c r="A153" s="2"/>
      <c r="B153" s="21"/>
      <c r="C153" s="2"/>
      <c r="D153" s="2"/>
      <c r="E153" s="2"/>
    </row>
    <row r="154" ht="13.5" customHeight="1">
      <c r="A154" s="2"/>
      <c r="B154" s="21"/>
      <c r="C154" s="2"/>
      <c r="D154" s="2"/>
      <c r="E154" s="2"/>
    </row>
    <row r="155" ht="13.5" customHeight="1">
      <c r="A155" s="2"/>
      <c r="B155" s="21"/>
      <c r="C155" s="2"/>
      <c r="D155" s="2"/>
      <c r="E155" s="2"/>
    </row>
    <row r="156" ht="13.5" customHeight="1">
      <c r="A156" s="2"/>
      <c r="B156" s="21"/>
      <c r="C156" s="2"/>
      <c r="D156" s="2"/>
      <c r="E156" s="2"/>
    </row>
    <row r="157" ht="13.5" customHeight="1">
      <c r="A157" s="2"/>
      <c r="B157" s="21"/>
      <c r="C157" s="2"/>
      <c r="D157" s="2"/>
      <c r="E157" s="2"/>
    </row>
    <row r="158" ht="13.5" customHeight="1">
      <c r="A158" s="2"/>
      <c r="B158" s="21"/>
      <c r="C158" s="2"/>
      <c r="D158" s="2"/>
      <c r="E158" s="2"/>
    </row>
    <row r="159" ht="13.5" customHeight="1">
      <c r="A159" s="2"/>
      <c r="B159" s="21"/>
      <c r="C159" s="2"/>
      <c r="D159" s="2"/>
      <c r="E159" s="2"/>
    </row>
    <row r="160" ht="13.5" customHeight="1">
      <c r="A160" s="2"/>
      <c r="B160" s="21"/>
      <c r="C160" s="2"/>
      <c r="D160" s="2"/>
      <c r="E160" s="2"/>
    </row>
    <row r="161" ht="13.5" customHeight="1">
      <c r="A161" s="2"/>
      <c r="B161" s="21"/>
      <c r="C161" s="2"/>
      <c r="D161" s="2"/>
      <c r="E161" s="2"/>
    </row>
    <row r="162" ht="13.5" customHeight="1">
      <c r="A162" s="2"/>
      <c r="B162" s="21"/>
      <c r="C162" s="2"/>
      <c r="D162" s="2"/>
      <c r="E162" s="2"/>
    </row>
    <row r="163" ht="13.5" customHeight="1">
      <c r="A163" s="2"/>
      <c r="B163" s="21"/>
      <c r="C163" s="2"/>
      <c r="D163" s="2"/>
      <c r="E163" s="2"/>
    </row>
    <row r="164" ht="13.5" customHeight="1">
      <c r="A164" s="2"/>
      <c r="B164" s="21"/>
      <c r="C164" s="2"/>
      <c r="D164" s="2"/>
      <c r="E164" s="2"/>
    </row>
    <row r="165" ht="13.5" customHeight="1">
      <c r="A165" s="2"/>
      <c r="B165" s="21"/>
      <c r="C165" s="2"/>
      <c r="D165" s="2"/>
      <c r="E165" s="2"/>
    </row>
    <row r="166" ht="13.5" customHeight="1">
      <c r="A166" s="2"/>
      <c r="B166" s="21"/>
      <c r="C166" s="2"/>
      <c r="D166" s="2"/>
      <c r="E166" s="2"/>
    </row>
    <row r="167" ht="13.5" customHeight="1">
      <c r="A167" s="2"/>
      <c r="B167" s="21"/>
      <c r="C167" s="2"/>
      <c r="D167" s="2"/>
      <c r="E167" s="2"/>
    </row>
    <row r="168" ht="13.5" customHeight="1">
      <c r="A168" s="2"/>
      <c r="B168" s="21"/>
      <c r="C168" s="2"/>
      <c r="D168" s="2"/>
      <c r="E168" s="2"/>
    </row>
    <row r="169" ht="13.5" customHeight="1">
      <c r="A169" s="2"/>
      <c r="B169" s="21"/>
      <c r="C169" s="2"/>
      <c r="D169" s="2"/>
      <c r="E169" s="2"/>
    </row>
    <row r="170" ht="13.5" customHeight="1">
      <c r="A170" s="2"/>
      <c r="B170" s="21"/>
      <c r="C170" s="2"/>
      <c r="D170" s="2"/>
      <c r="E170" s="2"/>
    </row>
    <row r="171" ht="13.5" customHeight="1">
      <c r="A171" s="2"/>
      <c r="B171" s="21"/>
      <c r="C171" s="2"/>
      <c r="D171" s="2"/>
      <c r="E171" s="2"/>
    </row>
    <row r="172" ht="13.5" customHeight="1">
      <c r="A172" s="2"/>
      <c r="B172" s="21"/>
      <c r="C172" s="2"/>
      <c r="D172" s="2"/>
      <c r="E172" s="2"/>
    </row>
    <row r="173" ht="13.5" customHeight="1">
      <c r="A173" s="2"/>
      <c r="B173" s="21"/>
      <c r="C173" s="2"/>
      <c r="D173" s="2"/>
      <c r="E173" s="2"/>
    </row>
    <row r="174" ht="13.5" customHeight="1">
      <c r="A174" s="2"/>
      <c r="B174" s="21"/>
      <c r="C174" s="2"/>
      <c r="D174" s="2"/>
      <c r="E174" s="2"/>
    </row>
    <row r="175" ht="13.5" customHeight="1">
      <c r="A175" s="2"/>
      <c r="B175" s="21"/>
      <c r="C175" s="2"/>
      <c r="D175" s="2"/>
      <c r="E175" s="2"/>
    </row>
    <row r="176" ht="13.5" customHeight="1">
      <c r="A176" s="2"/>
      <c r="B176" s="21"/>
      <c r="C176" s="2"/>
      <c r="D176" s="2"/>
      <c r="E176" s="2"/>
    </row>
    <row r="177" ht="13.5" customHeight="1">
      <c r="A177" s="2"/>
      <c r="B177" s="21"/>
      <c r="C177" s="2"/>
      <c r="D177" s="2"/>
      <c r="E177" s="2"/>
    </row>
    <row r="178" ht="13.5" customHeight="1">
      <c r="A178" s="2"/>
      <c r="B178" s="21"/>
      <c r="C178" s="2"/>
      <c r="D178" s="2"/>
      <c r="E178" s="2"/>
    </row>
    <row r="179" ht="13.5" customHeight="1">
      <c r="A179" s="2"/>
      <c r="B179" s="21"/>
      <c r="C179" s="2"/>
      <c r="D179" s="2"/>
      <c r="E179" s="2"/>
    </row>
    <row r="180" ht="13.5" customHeight="1">
      <c r="A180" s="2"/>
      <c r="B180" s="21"/>
      <c r="C180" s="2"/>
      <c r="D180" s="2"/>
      <c r="E180" s="2"/>
    </row>
    <row r="181" ht="13.5" customHeight="1">
      <c r="A181" s="2"/>
      <c r="B181" s="21"/>
      <c r="C181" s="2"/>
      <c r="D181" s="2"/>
      <c r="E181" s="2"/>
    </row>
    <row r="182" ht="13.5" customHeight="1">
      <c r="A182" s="2"/>
      <c r="B182" s="21"/>
      <c r="C182" s="2"/>
      <c r="D182" s="2"/>
      <c r="E182" s="2"/>
    </row>
    <row r="183" ht="13.5" customHeight="1">
      <c r="A183" s="2"/>
      <c r="B183" s="21"/>
      <c r="C183" s="2"/>
      <c r="D183" s="2"/>
      <c r="E183" s="2"/>
    </row>
    <row r="184" ht="13.5" customHeight="1">
      <c r="A184" s="2"/>
      <c r="B184" s="21"/>
      <c r="C184" s="2"/>
      <c r="D184" s="2"/>
      <c r="E184" s="2"/>
    </row>
    <row r="185" ht="13.5" customHeight="1">
      <c r="A185" s="2"/>
      <c r="B185" s="21"/>
      <c r="C185" s="2"/>
      <c r="D185" s="2"/>
      <c r="E185" s="2"/>
    </row>
    <row r="186" ht="13.5" customHeight="1">
      <c r="A186" s="2"/>
      <c r="B186" s="21"/>
      <c r="C186" s="2"/>
      <c r="D186" s="2"/>
      <c r="E186" s="2"/>
    </row>
    <row r="187" ht="13.5" customHeight="1">
      <c r="A187" s="2"/>
      <c r="B187" s="21"/>
      <c r="C187" s="2"/>
      <c r="D187" s="2"/>
      <c r="E187" s="2"/>
    </row>
    <row r="188" ht="13.5" customHeight="1">
      <c r="A188" s="2"/>
      <c r="B188" s="21"/>
      <c r="C188" s="2"/>
      <c r="D188" s="2"/>
      <c r="E188" s="2"/>
    </row>
    <row r="189" ht="13.5" customHeight="1">
      <c r="A189" s="2"/>
      <c r="B189" s="21"/>
      <c r="C189" s="2"/>
      <c r="D189" s="2"/>
      <c r="E189" s="2"/>
    </row>
    <row r="190" ht="13.5" customHeight="1">
      <c r="A190" s="2"/>
      <c r="B190" s="21"/>
      <c r="C190" s="2"/>
      <c r="D190" s="2"/>
      <c r="E190" s="2"/>
    </row>
    <row r="191" ht="13.5" customHeight="1">
      <c r="A191" s="2"/>
      <c r="B191" s="21"/>
      <c r="C191" s="2"/>
      <c r="D191" s="2"/>
      <c r="E191" s="2"/>
    </row>
    <row r="192" ht="13.5" customHeight="1">
      <c r="A192" s="2"/>
      <c r="B192" s="21"/>
      <c r="C192" s="2"/>
      <c r="D192" s="2"/>
      <c r="E192" s="2"/>
    </row>
    <row r="193" ht="13.5" customHeight="1">
      <c r="A193" s="2"/>
      <c r="B193" s="21"/>
      <c r="C193" s="2"/>
      <c r="D193" s="2"/>
      <c r="E193" s="2"/>
    </row>
    <row r="194" ht="13.5" customHeight="1">
      <c r="A194" s="2"/>
      <c r="B194" s="21"/>
      <c r="C194" s="2"/>
      <c r="D194" s="2"/>
      <c r="E194" s="2"/>
    </row>
    <row r="195" ht="13.5" customHeight="1">
      <c r="A195" s="2"/>
      <c r="B195" s="21"/>
      <c r="C195" s="2"/>
      <c r="D195" s="2"/>
      <c r="E195" s="2"/>
    </row>
    <row r="196" ht="13.5" customHeight="1">
      <c r="A196" s="2"/>
      <c r="B196" s="21"/>
      <c r="C196" s="2"/>
      <c r="D196" s="2"/>
      <c r="E196" s="2"/>
    </row>
    <row r="197" ht="13.5" customHeight="1">
      <c r="A197" s="2"/>
      <c r="B197" s="21"/>
      <c r="C197" s="2"/>
      <c r="D197" s="2"/>
      <c r="E197" s="2"/>
    </row>
    <row r="198" ht="13.5" customHeight="1">
      <c r="A198" s="2"/>
      <c r="B198" s="21"/>
      <c r="C198" s="2"/>
      <c r="D198" s="2"/>
      <c r="E198" s="2"/>
    </row>
    <row r="199" ht="13.5" customHeight="1">
      <c r="A199" s="2"/>
      <c r="B199" s="21"/>
      <c r="C199" s="2"/>
      <c r="D199" s="2"/>
      <c r="E199" s="2"/>
    </row>
    <row r="200" ht="13.5" customHeight="1">
      <c r="A200" s="2"/>
      <c r="B200" s="21"/>
      <c r="C200" s="2"/>
      <c r="D200" s="2"/>
      <c r="E200" s="2"/>
    </row>
    <row r="201" ht="13.5" customHeight="1">
      <c r="A201" s="2"/>
      <c r="B201" s="21"/>
      <c r="C201" s="2"/>
      <c r="D201" s="2"/>
      <c r="E201" s="2"/>
    </row>
    <row r="202" ht="13.5" customHeight="1">
      <c r="A202" s="2"/>
      <c r="B202" s="21"/>
      <c r="C202" s="2"/>
      <c r="D202" s="2"/>
      <c r="E202" s="2"/>
    </row>
    <row r="203" ht="13.5" customHeight="1">
      <c r="A203" s="2"/>
      <c r="B203" s="21"/>
      <c r="C203" s="2"/>
      <c r="D203" s="2"/>
      <c r="E203" s="2"/>
    </row>
    <row r="204" ht="13.5" customHeight="1">
      <c r="A204" s="2"/>
      <c r="B204" s="21"/>
      <c r="C204" s="2"/>
      <c r="D204" s="2"/>
      <c r="E204" s="2"/>
    </row>
    <row r="205" ht="13.5" customHeight="1">
      <c r="A205" s="2"/>
      <c r="B205" s="21"/>
      <c r="C205" s="2"/>
      <c r="D205" s="2"/>
      <c r="E205" s="2"/>
    </row>
    <row r="206" ht="13.5" customHeight="1">
      <c r="A206" s="2"/>
      <c r="B206" s="21"/>
      <c r="C206" s="2"/>
      <c r="D206" s="2"/>
      <c r="E206" s="2"/>
    </row>
    <row r="207" ht="13.5" customHeight="1">
      <c r="A207" s="2"/>
      <c r="B207" s="21"/>
      <c r="C207" s="2"/>
      <c r="D207" s="2"/>
      <c r="E207" s="2"/>
    </row>
    <row r="208" ht="13.5" customHeight="1">
      <c r="A208" s="2"/>
      <c r="B208" s="21"/>
      <c r="C208" s="2"/>
      <c r="D208" s="2"/>
      <c r="E208" s="2"/>
    </row>
    <row r="209" ht="13.5" customHeight="1">
      <c r="A209" s="2"/>
      <c r="B209" s="21"/>
      <c r="C209" s="2"/>
      <c r="D209" s="2"/>
      <c r="E209" s="2"/>
    </row>
    <row r="210" ht="13.5" customHeight="1">
      <c r="A210" s="2"/>
      <c r="B210" s="21"/>
      <c r="C210" s="2"/>
      <c r="D210" s="2"/>
      <c r="E210" s="2"/>
    </row>
    <row r="211" ht="13.5" customHeight="1">
      <c r="A211" s="2"/>
      <c r="B211" s="21"/>
      <c r="C211" s="2"/>
      <c r="D211" s="2"/>
      <c r="E211" s="2"/>
    </row>
    <row r="212" ht="13.5" customHeight="1">
      <c r="A212" s="2"/>
      <c r="B212" s="21"/>
      <c r="C212" s="2"/>
      <c r="D212" s="2"/>
      <c r="E212" s="2"/>
    </row>
    <row r="213" ht="13.5" customHeight="1">
      <c r="A213" s="2"/>
      <c r="B213" s="21"/>
      <c r="C213" s="2"/>
      <c r="D213" s="2"/>
      <c r="E213" s="2"/>
    </row>
    <row r="214" ht="13.5" customHeight="1">
      <c r="A214" s="2"/>
      <c r="B214" s="21"/>
      <c r="C214" s="2"/>
      <c r="D214" s="2"/>
      <c r="E214" s="2"/>
    </row>
    <row r="215" ht="13.5" customHeight="1">
      <c r="A215" s="2"/>
      <c r="B215" s="21"/>
      <c r="C215" s="2"/>
      <c r="D215" s="2"/>
      <c r="E215" s="2"/>
    </row>
    <row r="216" ht="13.5" customHeight="1">
      <c r="A216" s="2"/>
      <c r="B216" s="21"/>
      <c r="C216" s="2"/>
      <c r="D216" s="2"/>
      <c r="E216" s="2"/>
    </row>
    <row r="217" ht="13.5" customHeight="1">
      <c r="A217" s="2"/>
      <c r="B217" s="21"/>
      <c r="C217" s="2"/>
      <c r="D217" s="2"/>
      <c r="E217" s="2"/>
    </row>
    <row r="218" ht="13.5" customHeight="1">
      <c r="A218" s="2"/>
      <c r="B218" s="21"/>
      <c r="C218" s="2"/>
      <c r="D218" s="2"/>
      <c r="E218" s="2"/>
    </row>
    <row r="219" ht="13.5" customHeight="1">
      <c r="A219" s="2"/>
      <c r="B219" s="21"/>
      <c r="C219" s="2"/>
      <c r="D219" s="2"/>
      <c r="E219" s="2"/>
    </row>
    <row r="220" ht="13.5" customHeight="1">
      <c r="A220" s="2"/>
      <c r="B220" s="21"/>
      <c r="C220" s="2"/>
      <c r="D220" s="2"/>
      <c r="E220" s="2"/>
    </row>
    <row r="221" ht="13.5" customHeight="1">
      <c r="A221" s="2"/>
      <c r="B221" s="21"/>
      <c r="C221" s="2"/>
      <c r="D221" s="2"/>
      <c r="E221" s="2"/>
    </row>
    <row r="222" ht="13.5" customHeight="1">
      <c r="A222" s="2"/>
      <c r="B222" s="21"/>
      <c r="C222" s="2"/>
      <c r="D222" s="2"/>
      <c r="E222" s="2"/>
    </row>
    <row r="223" ht="13.5" customHeight="1">
      <c r="A223" s="2"/>
      <c r="B223" s="21"/>
      <c r="C223" s="2"/>
      <c r="D223" s="2"/>
      <c r="E223" s="2"/>
    </row>
    <row r="224" ht="13.5" customHeight="1">
      <c r="A224" s="2"/>
      <c r="B224" s="21"/>
      <c r="C224" s="2"/>
      <c r="D224" s="2"/>
      <c r="E224" s="2"/>
    </row>
    <row r="225" ht="13.5" customHeight="1">
      <c r="A225" s="2"/>
      <c r="B225" s="21"/>
      <c r="C225" s="2"/>
      <c r="D225" s="2"/>
      <c r="E225" s="2"/>
    </row>
    <row r="226" ht="13.5" customHeight="1">
      <c r="A226" s="2"/>
      <c r="B226" s="21"/>
      <c r="C226" s="2"/>
      <c r="D226" s="2"/>
      <c r="E226" s="2"/>
    </row>
    <row r="227" ht="13.5" customHeight="1">
      <c r="A227" s="2"/>
      <c r="B227" s="21"/>
      <c r="C227" s="2"/>
      <c r="D227" s="2"/>
      <c r="E227" s="2"/>
    </row>
    <row r="228" ht="13.5" customHeight="1">
      <c r="A228" s="2"/>
      <c r="B228" s="21"/>
      <c r="C228" s="2"/>
      <c r="D228" s="2"/>
      <c r="E228" s="2"/>
    </row>
    <row r="229" ht="13.5" customHeight="1">
      <c r="A229" s="2"/>
      <c r="B229" s="21"/>
      <c r="C229" s="2"/>
      <c r="D229" s="2"/>
      <c r="E229" s="2"/>
    </row>
    <row r="230" ht="13.5" customHeight="1">
      <c r="A230" s="2"/>
      <c r="B230" s="21"/>
      <c r="C230" s="2"/>
      <c r="D230" s="2"/>
      <c r="E230" s="2"/>
    </row>
    <row r="231" ht="13.5" customHeight="1">
      <c r="A231" s="2"/>
      <c r="B231" s="21"/>
      <c r="C231" s="2"/>
      <c r="D231" s="2"/>
      <c r="E231" s="2"/>
    </row>
    <row r="232" ht="13.5" customHeight="1">
      <c r="A232" s="2"/>
      <c r="B232" s="21"/>
      <c r="C232" s="2"/>
      <c r="D232" s="2"/>
      <c r="E232" s="2"/>
    </row>
    <row r="233" ht="13.5" customHeight="1">
      <c r="A233" s="2"/>
      <c r="B233" s="21"/>
      <c r="C233" s="2"/>
      <c r="D233" s="2"/>
      <c r="E233" s="2"/>
    </row>
    <row r="234" ht="13.5" customHeight="1">
      <c r="A234" s="2"/>
      <c r="B234" s="21"/>
      <c r="C234" s="2"/>
      <c r="D234" s="2"/>
      <c r="E234" s="2"/>
    </row>
    <row r="235" ht="13.5" customHeight="1">
      <c r="A235" s="2"/>
      <c r="B235" s="21"/>
      <c r="C235" s="2"/>
      <c r="D235" s="2"/>
      <c r="E235" s="2"/>
    </row>
    <row r="236" ht="13.5" customHeight="1">
      <c r="A236" s="2"/>
      <c r="B236" s="21"/>
      <c r="C236" s="2"/>
      <c r="D236" s="2"/>
      <c r="E236" s="2"/>
    </row>
    <row r="237" ht="13.5" customHeight="1">
      <c r="A237" s="2"/>
      <c r="B237" s="21"/>
      <c r="C237" s="2"/>
      <c r="D237" s="2"/>
      <c r="E237" s="2"/>
    </row>
    <row r="238" ht="13.5" customHeight="1">
      <c r="A238" s="2"/>
      <c r="B238" s="21"/>
      <c r="C238" s="2"/>
      <c r="D238" s="2"/>
      <c r="E238" s="2"/>
    </row>
    <row r="239" ht="13.5" customHeight="1">
      <c r="A239" s="2"/>
      <c r="B239" s="21"/>
      <c r="C239" s="2"/>
      <c r="D239" s="2"/>
      <c r="E239" s="2"/>
    </row>
    <row r="240" ht="13.5" customHeight="1">
      <c r="A240" s="2"/>
      <c r="B240" s="21"/>
      <c r="C240" s="2"/>
      <c r="D240" s="2"/>
      <c r="E240" s="2"/>
    </row>
    <row r="241" ht="13.5" customHeight="1">
      <c r="A241" s="2"/>
      <c r="B241" s="21"/>
      <c r="C241" s="2"/>
      <c r="D241" s="2"/>
      <c r="E241" s="2"/>
    </row>
    <row r="242" ht="13.5" customHeight="1">
      <c r="A242" s="2"/>
      <c r="B242" s="21"/>
      <c r="C242" s="2"/>
      <c r="D242" s="2"/>
      <c r="E242" s="2"/>
    </row>
    <row r="243" ht="13.5" customHeight="1">
      <c r="A243" s="2"/>
      <c r="B243" s="21"/>
      <c r="C243" s="2"/>
      <c r="D243" s="2"/>
      <c r="E243" s="2"/>
    </row>
    <row r="244" ht="13.5" customHeight="1">
      <c r="A244" s="2"/>
      <c r="B244" s="21"/>
      <c r="C244" s="2"/>
      <c r="D244" s="2"/>
      <c r="E244" s="2"/>
    </row>
    <row r="245" ht="13.5" customHeight="1">
      <c r="A245" s="2"/>
      <c r="B245" s="21"/>
      <c r="C245" s="2"/>
      <c r="D245" s="2"/>
      <c r="E245" s="2"/>
    </row>
    <row r="246" ht="13.5" customHeight="1">
      <c r="A246" s="2"/>
      <c r="B246" s="21"/>
      <c r="C246" s="2"/>
      <c r="D246" s="2"/>
      <c r="E246" s="2"/>
    </row>
    <row r="247" ht="13.5" customHeight="1">
      <c r="A247" s="2"/>
      <c r="B247" s="21"/>
      <c r="C247" s="2"/>
      <c r="D247" s="2"/>
      <c r="E247" s="2"/>
    </row>
    <row r="248" ht="13.5" customHeight="1">
      <c r="A248" s="2"/>
      <c r="B248" s="21"/>
      <c r="C248" s="2"/>
      <c r="D248" s="2"/>
      <c r="E248" s="2"/>
    </row>
    <row r="249" ht="13.5" customHeight="1">
      <c r="A249" s="2"/>
      <c r="B249" s="21"/>
      <c r="C249" s="2"/>
      <c r="D249" s="2"/>
      <c r="E249" s="2"/>
    </row>
    <row r="250" ht="13.5" customHeight="1">
      <c r="A250" s="2"/>
      <c r="B250" s="21"/>
      <c r="C250" s="2"/>
      <c r="D250" s="2"/>
      <c r="E250" s="2"/>
    </row>
    <row r="251" ht="13.5" customHeight="1">
      <c r="A251" s="2"/>
      <c r="B251" s="21"/>
      <c r="C251" s="2"/>
      <c r="D251" s="2"/>
      <c r="E251" s="2"/>
    </row>
    <row r="252" ht="13.5" customHeight="1">
      <c r="A252" s="2"/>
      <c r="B252" s="21"/>
      <c r="C252" s="2"/>
      <c r="D252" s="2"/>
      <c r="E252" s="2"/>
    </row>
    <row r="253" ht="13.5" customHeight="1">
      <c r="A253" s="2"/>
      <c r="B253" s="21"/>
      <c r="C253" s="2"/>
      <c r="D253" s="2"/>
      <c r="E253" s="2"/>
    </row>
    <row r="254" ht="13.5" customHeight="1">
      <c r="A254" s="2"/>
      <c r="B254" s="21"/>
      <c r="C254" s="2"/>
      <c r="D254" s="2"/>
      <c r="E254" s="2"/>
    </row>
    <row r="255" ht="13.5" customHeight="1">
      <c r="A255" s="2"/>
      <c r="B255" s="21"/>
      <c r="C255" s="2"/>
      <c r="D255" s="2"/>
      <c r="E255" s="2"/>
    </row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conditionalFormatting sqref="B9">
    <cfRule type="expression" dxfId="2" priority="1">
      <formula>B9&lt;&gt;""</formula>
    </cfRule>
  </conditionalFormatting>
  <conditionalFormatting sqref="B9:B15">
    <cfRule type="expression" dxfId="3" priority="2">
      <formula>LEN(TRIM(B9))=0</formula>
    </cfRule>
  </conditionalFormatting>
  <conditionalFormatting sqref="B10 D10">
    <cfRule type="cellIs" dxfId="3" priority="3" operator="equal">
      <formula>"(city name)"</formula>
    </cfRule>
  </conditionalFormatting>
  <conditionalFormatting sqref="B10">
    <cfRule type="expression" dxfId="2" priority="4">
      <formula>B10&lt;&gt;"(city name)"</formula>
    </cfRule>
  </conditionalFormatting>
  <conditionalFormatting sqref="B11:B15">
    <cfRule type="expression" dxfId="2" priority="5">
      <formula>B11&lt;&gt;""</formula>
    </cfRule>
  </conditionalFormatting>
  <conditionalFormatting sqref="B16">
    <cfRule type="cellIs" dxfId="3" priority="6" operator="equal">
      <formula>"(as a devimal)"</formula>
    </cfRule>
  </conditionalFormatting>
  <conditionalFormatting sqref="B16">
    <cfRule type="expression" dxfId="2" priority="7">
      <formula>B16&lt;&gt;"(as a devimal)"</formula>
    </cfRule>
  </conditionalFormatting>
  <conditionalFormatting sqref="B21 B23 B25:B27">
    <cfRule type="expression" dxfId="3" priority="8">
      <formula>LEN(TRIM(B21))=0</formula>
    </cfRule>
  </conditionalFormatting>
  <conditionalFormatting sqref="B21">
    <cfRule type="expression" dxfId="2" priority="9">
      <formula>B21&lt;&gt;""</formula>
    </cfRule>
  </conditionalFormatting>
  <conditionalFormatting sqref="B22">
    <cfRule type="cellIs" dxfId="3" priority="10" operator="equal">
      <formula>"(city name)"</formula>
    </cfRule>
  </conditionalFormatting>
  <conditionalFormatting sqref="B22">
    <cfRule type="expression" dxfId="2" priority="11">
      <formula>B22&lt;&gt;"(city name)"</formula>
    </cfRule>
  </conditionalFormatting>
  <conditionalFormatting sqref="B23 B25:B27">
    <cfRule type="expression" dxfId="2" priority="12">
      <formula>B23&lt;&gt;""</formula>
    </cfRule>
  </conditionalFormatting>
  <conditionalFormatting sqref="B28">
    <cfRule type="cellIs" dxfId="3" priority="13" operator="equal">
      <formula>"(as a devimal)"</formula>
    </cfRule>
  </conditionalFormatting>
  <conditionalFormatting sqref="B28">
    <cfRule type="expression" dxfId="2" priority="14">
      <formula>B28&lt;&gt;"(as a devimal)"</formula>
    </cfRule>
  </conditionalFormatting>
  <conditionalFormatting sqref="B34">
    <cfRule type="expression" dxfId="3" priority="15">
      <formula>LEN(TRIM(B34))=0</formula>
    </cfRule>
  </conditionalFormatting>
  <conditionalFormatting sqref="B34">
    <cfRule type="expression" dxfId="2" priority="16">
      <formula>B34&lt;&gt;""</formula>
    </cfRule>
  </conditionalFormatting>
  <conditionalFormatting sqref="B35">
    <cfRule type="cellIs" dxfId="3" priority="17" operator="equal">
      <formula>"(city name)"</formula>
    </cfRule>
  </conditionalFormatting>
  <conditionalFormatting sqref="B35">
    <cfRule type="expression" dxfId="2" priority="18">
      <formula>B35&lt;&gt;"(city name)"</formula>
    </cfRule>
  </conditionalFormatting>
  <conditionalFormatting sqref="B36:B40">
    <cfRule type="expression" dxfId="3" priority="19">
      <formula>LEN(TRIM(B36))=0</formula>
    </cfRule>
  </conditionalFormatting>
  <conditionalFormatting sqref="B36:B40">
    <cfRule type="expression" dxfId="2" priority="20">
      <formula>B36&lt;&gt;""</formula>
    </cfRule>
  </conditionalFormatting>
  <conditionalFormatting sqref="B41">
    <cfRule type="cellIs" dxfId="3" priority="21" operator="equal">
      <formula>"(as a devimal)"</formula>
    </cfRule>
  </conditionalFormatting>
  <conditionalFormatting sqref="B41">
    <cfRule type="expression" dxfId="2" priority="22">
      <formula>B41&lt;&gt;"(as a devimal)"</formula>
    </cfRule>
  </conditionalFormatting>
  <conditionalFormatting sqref="B47">
    <cfRule type="expression" dxfId="3" priority="23">
      <formula>LEN(TRIM(B47))=0</formula>
    </cfRule>
  </conditionalFormatting>
  <conditionalFormatting sqref="B47">
    <cfRule type="expression" dxfId="2" priority="24">
      <formula>B47&lt;&gt;""</formula>
    </cfRule>
  </conditionalFormatting>
  <conditionalFormatting sqref="B48">
    <cfRule type="cellIs" dxfId="3" priority="25" operator="equal">
      <formula>"(city name)"</formula>
    </cfRule>
  </conditionalFormatting>
  <conditionalFormatting sqref="B48">
    <cfRule type="expression" dxfId="2" priority="26">
      <formula>B48&lt;&gt;"(city name)"</formula>
    </cfRule>
  </conditionalFormatting>
  <conditionalFormatting sqref="B49:B53">
    <cfRule type="expression" dxfId="3" priority="27">
      <formula>LEN(TRIM(B49))=0</formula>
    </cfRule>
  </conditionalFormatting>
  <conditionalFormatting sqref="B49:B53">
    <cfRule type="expression" dxfId="2" priority="28">
      <formula>B49&lt;&gt;""</formula>
    </cfRule>
  </conditionalFormatting>
  <conditionalFormatting sqref="B54">
    <cfRule type="cellIs" dxfId="3" priority="29" operator="equal">
      <formula>"(as a devimal)"</formula>
    </cfRule>
  </conditionalFormatting>
  <conditionalFormatting sqref="B54">
    <cfRule type="expression" dxfId="2" priority="30">
      <formula>B54&lt;&gt;"(as a devimal)"</formula>
    </cfRule>
  </conditionalFormatting>
  <conditionalFormatting sqref="D9">
    <cfRule type="expression" dxfId="3" priority="31">
      <formula>LEN(TRIM(D9))=0</formula>
    </cfRule>
  </conditionalFormatting>
  <conditionalFormatting sqref="D9">
    <cfRule type="expression" dxfId="2" priority="32">
      <formula>D9&lt;&gt;""</formula>
    </cfRule>
  </conditionalFormatting>
  <conditionalFormatting sqref="D10">
    <cfRule type="expression" dxfId="2" priority="33">
      <formula>D10&lt;&gt;"(city name)"</formula>
    </cfRule>
  </conditionalFormatting>
  <conditionalFormatting sqref="D21">
    <cfRule type="expression" dxfId="3" priority="34">
      <formula>LEN(TRIM(D21))=0</formula>
    </cfRule>
  </conditionalFormatting>
  <conditionalFormatting sqref="D21">
    <cfRule type="expression" dxfId="2" priority="35">
      <formula>D21&lt;&gt;""</formula>
    </cfRule>
  </conditionalFormatting>
  <conditionalFormatting sqref="D22">
    <cfRule type="cellIs" dxfId="3" priority="36" operator="equal">
      <formula>"(city name)"</formula>
    </cfRule>
  </conditionalFormatting>
  <conditionalFormatting sqref="D22">
    <cfRule type="expression" dxfId="2" priority="37">
      <formula>D22&lt;&gt;"(city name)"</formula>
    </cfRule>
  </conditionalFormatting>
  <conditionalFormatting sqref="D34">
    <cfRule type="expression" dxfId="3" priority="38">
      <formula>LEN(TRIM(D34))=0</formula>
    </cfRule>
  </conditionalFormatting>
  <conditionalFormatting sqref="D34">
    <cfRule type="expression" dxfId="2" priority="39">
      <formula>D34&lt;&gt;""</formula>
    </cfRule>
  </conditionalFormatting>
  <conditionalFormatting sqref="D35">
    <cfRule type="cellIs" dxfId="3" priority="40" operator="equal">
      <formula>"(city name)"</formula>
    </cfRule>
  </conditionalFormatting>
  <conditionalFormatting sqref="D35">
    <cfRule type="expression" dxfId="2" priority="41">
      <formula>D35&lt;&gt;"(city name)"</formula>
    </cfRule>
  </conditionalFormatting>
  <conditionalFormatting sqref="D47">
    <cfRule type="expression" dxfId="3" priority="42">
      <formula>LEN(TRIM(D47))=0</formula>
    </cfRule>
  </conditionalFormatting>
  <conditionalFormatting sqref="D47">
    <cfRule type="expression" dxfId="2" priority="43">
      <formula>D47&lt;&gt;""</formula>
    </cfRule>
  </conditionalFormatting>
  <conditionalFormatting sqref="D48">
    <cfRule type="cellIs" dxfId="3" priority="44" operator="equal">
      <formula>"(city name)"</formula>
    </cfRule>
  </conditionalFormatting>
  <conditionalFormatting sqref="D48">
    <cfRule type="expression" dxfId="2" priority="45">
      <formula>D48&lt;&gt;"(city name)"</formula>
    </cfRule>
  </conditionalFormatting>
  <conditionalFormatting sqref="E8">
    <cfRule type="cellIs" dxfId="3" priority="46" operator="equal">
      <formula>"table No.(     )"</formula>
    </cfRule>
  </conditionalFormatting>
  <conditionalFormatting sqref="E11:E13">
    <cfRule type="expression" dxfId="2" priority="47">
      <formula>E11&lt;&gt;"(근거 자료)"</formula>
    </cfRule>
  </conditionalFormatting>
  <conditionalFormatting sqref="E11:E14">
    <cfRule type="containsText" dxfId="3" priority="48" operator="containsText" text="근거">
      <formula>NOT(ISERROR(SEARCH(("근거"),(E11))))</formula>
    </cfRule>
  </conditionalFormatting>
  <conditionalFormatting sqref="E11:E14">
    <cfRule type="expression" dxfId="3" priority="49">
      <formula>LEN(TRIM(E11))=0</formula>
    </cfRule>
  </conditionalFormatting>
  <conditionalFormatting sqref="E16">
    <cfRule type="containsText" dxfId="3" priority="50" operator="containsText" text="근거">
      <formula>NOT(ISERROR(SEARCH(("근거"),(E16))))</formula>
    </cfRule>
  </conditionalFormatting>
  <conditionalFormatting sqref="E16">
    <cfRule type="expression" dxfId="3" priority="51">
      <formula>LEN(TRIM(E16))=0</formula>
    </cfRule>
  </conditionalFormatting>
  <conditionalFormatting sqref="E16">
    <cfRule type="expression" dxfId="2" priority="52">
      <formula>E16&lt;&gt;"(근거 자료)"</formula>
    </cfRule>
  </conditionalFormatting>
  <conditionalFormatting sqref="E20">
    <cfRule type="cellIs" dxfId="3" priority="53" operator="equal">
      <formula>"table No.(     )"</formula>
    </cfRule>
  </conditionalFormatting>
  <conditionalFormatting sqref="E23:E25">
    <cfRule type="expression" dxfId="2" priority="54">
      <formula>E23&lt;&gt;"(근거 자료)"</formula>
    </cfRule>
  </conditionalFormatting>
  <conditionalFormatting sqref="E23:E26">
    <cfRule type="containsText" dxfId="3" priority="55" operator="containsText" text="근거">
      <formula>NOT(ISERROR(SEARCH(("근거"),(E23))))</formula>
    </cfRule>
  </conditionalFormatting>
  <conditionalFormatting sqref="E23:E26">
    <cfRule type="expression" dxfId="3" priority="56">
      <formula>LEN(TRIM(E23))=0</formula>
    </cfRule>
  </conditionalFormatting>
  <conditionalFormatting sqref="E28">
    <cfRule type="containsText" dxfId="3" priority="57" operator="containsText" text="근거">
      <formula>NOT(ISERROR(SEARCH(("근거"),(E28))))</formula>
    </cfRule>
  </conditionalFormatting>
  <conditionalFormatting sqref="E28">
    <cfRule type="expression" dxfId="3" priority="58">
      <formula>LEN(TRIM(E28))=0</formula>
    </cfRule>
  </conditionalFormatting>
  <conditionalFormatting sqref="E28">
    <cfRule type="expression" dxfId="2" priority="59">
      <formula>E28&lt;&gt;"(근거 자료)"</formula>
    </cfRule>
  </conditionalFormatting>
  <conditionalFormatting sqref="E33">
    <cfRule type="cellIs" dxfId="3" priority="60" operator="equal">
      <formula>"table No.(     )"</formula>
    </cfRule>
  </conditionalFormatting>
  <conditionalFormatting sqref="E36:E38">
    <cfRule type="expression" dxfId="2" priority="61">
      <formula>E36&lt;&gt;"(근거 자료)"</formula>
    </cfRule>
  </conditionalFormatting>
  <conditionalFormatting sqref="E36:E39 E41">
    <cfRule type="containsText" dxfId="3" priority="62" operator="containsText" text="근거">
      <formula>NOT(ISERROR(SEARCH(("근거"),(E36))))</formula>
    </cfRule>
  </conditionalFormatting>
  <conditionalFormatting sqref="E36:E39 E41">
    <cfRule type="expression" dxfId="3" priority="63">
      <formula>LEN(TRIM(E36))=0</formula>
    </cfRule>
  </conditionalFormatting>
  <conditionalFormatting sqref="E41">
    <cfRule type="expression" dxfId="2" priority="64">
      <formula>E41&lt;&gt;"(근거 자료)"</formula>
    </cfRule>
  </conditionalFormatting>
  <conditionalFormatting sqref="E46">
    <cfRule type="cellIs" dxfId="3" priority="65" operator="equal">
      <formula>"table No.(     )"</formula>
    </cfRule>
  </conditionalFormatting>
  <conditionalFormatting sqref="E49:E51">
    <cfRule type="expression" dxfId="2" priority="66">
      <formula>E49&lt;&gt;"(근거 자료)"</formula>
    </cfRule>
  </conditionalFormatting>
  <conditionalFormatting sqref="E49:E52 E54">
    <cfRule type="containsText" dxfId="3" priority="67" operator="containsText" text="근거">
      <formula>NOT(ISERROR(SEARCH(("근거"),(E49))))</formula>
    </cfRule>
  </conditionalFormatting>
  <conditionalFormatting sqref="E49:E52 E54">
    <cfRule type="expression" dxfId="3" priority="68">
      <formula>LEN(TRIM(E49))=0</formula>
    </cfRule>
  </conditionalFormatting>
  <conditionalFormatting sqref="E54">
    <cfRule type="expression" dxfId="2" priority="69">
      <formula>E54&lt;&gt;"(근거 자료)"</formula>
    </cfRule>
  </conditionalFormatting>
  <dataValidations>
    <dataValidation type="list" allowBlank="1" showErrorMessage="1" sqref="B13 B25 B38 B51">
      <formula1>"Diesel,Natural gas (EU mix),Heavy fuel oil (HFO),Gasoline,Hard coal,Lignite,LPG,Methanol (fossil)"</formula1>
    </dataValidation>
  </dataValidations>
  <hyperlinks>
    <hyperlink r:id="rId1" ref="E14"/>
    <hyperlink r:id="rId2" ref="E15"/>
    <hyperlink r:id="rId3" ref="E23"/>
    <hyperlink r:id="rId4" ref="E26"/>
    <hyperlink r:id="rId5" ref="E27"/>
    <hyperlink r:id="rId6" ref="E36"/>
    <hyperlink r:id="rId7" ref="E39"/>
    <hyperlink r:id="rId8" ref="E40"/>
    <hyperlink r:id="rId9" ref="E52"/>
    <hyperlink r:id="rId10" ref="E53"/>
  </hyperlinks>
  <printOptions/>
  <pageMargins bottom="0.75" footer="0.0" header="0.0" left="0.7" right="0.7" top="0.75"/>
  <pageSetup paperSize="9" orientation="portrait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8.13"/>
    <col customWidth="1" min="2" max="2" width="11.75"/>
    <col customWidth="1" min="3" max="3" width="19.38"/>
    <col customWidth="1" min="4" max="4" width="41.25"/>
    <col customWidth="1" min="5" max="26" width="11.13"/>
  </cols>
  <sheetData>
    <row r="1" ht="13.5" customHeight="1">
      <c r="A1" s="5" t="s">
        <v>193</v>
      </c>
      <c r="B1" s="5"/>
      <c r="C1" s="5"/>
      <c r="D1" s="5"/>
      <c r="E1" s="5"/>
      <c r="F1" s="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13.5" customHeight="1">
      <c r="A2" s="5" t="s">
        <v>194</v>
      </c>
      <c r="B2" s="5" t="s">
        <v>195</v>
      </c>
      <c r="C2" s="5" t="s">
        <v>196</v>
      </c>
      <c r="D2" s="5" t="s">
        <v>197</v>
      </c>
      <c r="E2" s="5" t="s">
        <v>198</v>
      </c>
      <c r="F2" s="5"/>
    </row>
    <row r="3" ht="15.75" customHeight="1">
      <c r="A3" s="5" t="s">
        <v>199</v>
      </c>
      <c r="B3" s="5"/>
      <c r="C3" s="5"/>
      <c r="D3" s="5"/>
      <c r="E3" s="5"/>
      <c r="F3" s="5"/>
    </row>
    <row r="4" ht="15.75" customHeight="1">
      <c r="A4" s="21" t="s">
        <v>172</v>
      </c>
      <c r="B4" s="27">
        <v>95.1</v>
      </c>
      <c r="C4" s="2" t="s">
        <v>127</v>
      </c>
      <c r="D4" s="2" t="s">
        <v>200</v>
      </c>
      <c r="E4" s="53" t="s">
        <v>201</v>
      </c>
    </row>
    <row r="5" ht="15.75" customHeight="1">
      <c r="A5" s="21" t="s">
        <v>202</v>
      </c>
      <c r="B5" s="27">
        <v>66.0</v>
      </c>
      <c r="C5" s="2" t="s">
        <v>127</v>
      </c>
      <c r="D5" s="2" t="s">
        <v>203</v>
      </c>
      <c r="E5" s="53" t="s">
        <v>201</v>
      </c>
    </row>
    <row r="6" ht="15.75" customHeight="1">
      <c r="A6" s="21" t="s">
        <v>186</v>
      </c>
      <c r="B6" s="27">
        <v>94.2</v>
      </c>
      <c r="C6" s="2" t="s">
        <v>127</v>
      </c>
      <c r="D6" s="2" t="s">
        <v>204</v>
      </c>
      <c r="E6" s="53" t="s">
        <v>201</v>
      </c>
    </row>
    <row r="7" ht="15.75" customHeight="1">
      <c r="A7" s="21" t="s">
        <v>205</v>
      </c>
      <c r="B7" s="27">
        <v>93.3</v>
      </c>
      <c r="C7" s="2" t="s">
        <v>127</v>
      </c>
      <c r="D7" s="2" t="s">
        <v>206</v>
      </c>
      <c r="E7" s="53" t="s">
        <v>201</v>
      </c>
    </row>
    <row r="8" ht="15.75" customHeight="1">
      <c r="A8" s="21" t="s">
        <v>207</v>
      </c>
      <c r="B8" s="27">
        <v>112.3</v>
      </c>
      <c r="C8" s="2" t="s">
        <v>127</v>
      </c>
      <c r="D8" s="2" t="s">
        <v>208</v>
      </c>
      <c r="E8" s="53" t="s">
        <v>201</v>
      </c>
    </row>
    <row r="9" ht="15.75" customHeight="1">
      <c r="A9" s="21" t="s">
        <v>209</v>
      </c>
      <c r="B9" s="27">
        <v>116.7</v>
      </c>
      <c r="C9" s="2" t="s">
        <v>127</v>
      </c>
      <c r="D9" s="2" t="s">
        <v>210</v>
      </c>
      <c r="E9" s="53" t="s">
        <v>201</v>
      </c>
    </row>
    <row r="10" ht="15.75" customHeight="1">
      <c r="A10" s="21" t="s">
        <v>211</v>
      </c>
      <c r="B10" s="27">
        <v>66.3</v>
      </c>
      <c r="C10" s="2" t="s">
        <v>127</v>
      </c>
      <c r="D10" s="2" t="s">
        <v>212</v>
      </c>
      <c r="E10" s="53" t="s">
        <v>201</v>
      </c>
    </row>
    <row r="11" ht="15.75" customHeight="1">
      <c r="A11" s="21" t="s">
        <v>213</v>
      </c>
      <c r="B11" s="27">
        <v>97.1</v>
      </c>
      <c r="C11" s="2" t="s">
        <v>127</v>
      </c>
      <c r="D11" s="2" t="s">
        <v>214</v>
      </c>
      <c r="E11" s="53" t="s">
        <v>215</v>
      </c>
    </row>
    <row r="12" ht="15.75" customHeight="1">
      <c r="A12" s="5" t="s">
        <v>216</v>
      </c>
      <c r="B12" s="5"/>
      <c r="C12" s="5"/>
      <c r="D12" s="5"/>
      <c r="E12" s="5"/>
      <c r="F12" s="5"/>
    </row>
    <row r="13" ht="15.75" customHeight="1">
      <c r="A13" s="21" t="s">
        <v>217</v>
      </c>
      <c r="B13" s="27">
        <v>0.81</v>
      </c>
      <c r="C13" s="2" t="s">
        <v>218</v>
      </c>
      <c r="D13" s="2" t="s">
        <v>219</v>
      </c>
      <c r="E13" s="53" t="s">
        <v>201</v>
      </c>
    </row>
    <row r="14" ht="15.75" customHeight="1">
      <c r="A14" s="21" t="s">
        <v>169</v>
      </c>
      <c r="B14" s="27">
        <v>0.87</v>
      </c>
      <c r="C14" s="2" t="s">
        <v>218</v>
      </c>
      <c r="D14" s="2" t="s">
        <v>220</v>
      </c>
      <c r="E14" s="53" t="s">
        <v>201</v>
      </c>
    </row>
    <row r="15" ht="15.75" customHeight="1">
      <c r="A15" s="21" t="s">
        <v>221</v>
      </c>
      <c r="B15" s="27">
        <v>0.84</v>
      </c>
      <c r="C15" s="2" t="s">
        <v>218</v>
      </c>
      <c r="D15" s="2" t="s">
        <v>222</v>
      </c>
      <c r="E15" s="53" t="s">
        <v>201</v>
      </c>
    </row>
    <row r="16" ht="15.75" customHeight="1">
      <c r="A16" s="21" t="s">
        <v>223</v>
      </c>
      <c r="B16" s="27">
        <v>0.12</v>
      </c>
      <c r="C16" s="2" t="s">
        <v>218</v>
      </c>
      <c r="D16" s="2" t="s">
        <v>224</v>
      </c>
      <c r="E16" s="53" t="s">
        <v>201</v>
      </c>
    </row>
    <row r="17" ht="15.75" customHeight="1">
      <c r="A17" s="21" t="s">
        <v>225</v>
      </c>
      <c r="B17" s="27">
        <v>0.16</v>
      </c>
      <c r="C17" s="2" t="s">
        <v>218</v>
      </c>
      <c r="D17" s="2" t="s">
        <v>226</v>
      </c>
      <c r="E17" s="53" t="s">
        <v>201</v>
      </c>
    </row>
    <row r="18" ht="15.75" customHeight="1">
      <c r="A18" s="21" t="s">
        <v>227</v>
      </c>
      <c r="B18" s="27">
        <v>0.1</v>
      </c>
      <c r="C18" s="2" t="s">
        <v>218</v>
      </c>
      <c r="D18" s="2" t="s">
        <v>228</v>
      </c>
      <c r="E18" s="53" t="s">
        <v>201</v>
      </c>
    </row>
    <row r="19" ht="15.75" customHeight="1">
      <c r="A19" s="21" t="s">
        <v>229</v>
      </c>
      <c r="B19" s="27">
        <v>0.32</v>
      </c>
      <c r="C19" s="2" t="s">
        <v>218</v>
      </c>
      <c r="D19" s="2" t="s">
        <v>230</v>
      </c>
      <c r="E19" s="53" t="s">
        <v>201</v>
      </c>
    </row>
    <row r="20" ht="15.75" customHeight="1">
      <c r="A20" s="21" t="s">
        <v>231</v>
      </c>
      <c r="B20" s="27">
        <v>0.1</v>
      </c>
      <c r="C20" s="2" t="s">
        <v>218</v>
      </c>
      <c r="D20" s="2" t="s">
        <v>232</v>
      </c>
      <c r="E20" s="53" t="s">
        <v>201</v>
      </c>
    </row>
    <row r="21" ht="15.75" customHeight="1">
      <c r="A21" s="21" t="s">
        <v>233</v>
      </c>
      <c r="B21" s="27">
        <v>0.25</v>
      </c>
      <c r="C21" s="2" t="s">
        <v>218</v>
      </c>
      <c r="D21" s="2" t="s">
        <v>234</v>
      </c>
      <c r="E21" s="53" t="s">
        <v>201</v>
      </c>
    </row>
    <row r="22" ht="15.75" customHeight="1">
      <c r="A22" s="21" t="s">
        <v>235</v>
      </c>
      <c r="B22" s="27">
        <v>0.21</v>
      </c>
      <c r="C22" s="2" t="s">
        <v>218</v>
      </c>
      <c r="D22" s="2" t="s">
        <v>236</v>
      </c>
      <c r="E22" s="53" t="s">
        <v>201</v>
      </c>
    </row>
    <row r="23" ht="15.75" customHeight="1">
      <c r="A23" s="5" t="s">
        <v>237</v>
      </c>
      <c r="B23" s="5"/>
      <c r="C23" s="5"/>
      <c r="D23" s="5"/>
      <c r="E23" s="5"/>
      <c r="F23" s="5"/>
    </row>
    <row r="24" ht="15.75" customHeight="1">
      <c r="A24" s="21" t="s">
        <v>238</v>
      </c>
      <c r="B24" s="27">
        <v>529.7</v>
      </c>
      <c r="C24" s="2" t="s">
        <v>239</v>
      </c>
      <c r="D24" s="2" t="s">
        <v>240</v>
      </c>
      <c r="E24" s="53" t="s">
        <v>201</v>
      </c>
    </row>
    <row r="25" ht="15.75" customHeight="1">
      <c r="A25" s="21" t="s">
        <v>241</v>
      </c>
      <c r="B25" s="27">
        <v>2425.5</v>
      </c>
      <c r="C25" s="2" t="s">
        <v>239</v>
      </c>
      <c r="D25" s="2" t="s">
        <v>242</v>
      </c>
      <c r="E25" s="53" t="s">
        <v>201</v>
      </c>
    </row>
    <row r="26" ht="15.75" customHeight="1">
      <c r="A26" s="21" t="s">
        <v>243</v>
      </c>
      <c r="B26" s="27">
        <v>217.5</v>
      </c>
      <c r="C26" s="2" t="s">
        <v>239</v>
      </c>
      <c r="D26" s="2" t="s">
        <v>244</v>
      </c>
      <c r="E26" s="53" t="s">
        <v>201</v>
      </c>
    </row>
    <row r="27" ht="15.75" customHeight="1">
      <c r="A27" s="21" t="s">
        <v>245</v>
      </c>
      <c r="B27" s="27">
        <v>3124.7</v>
      </c>
      <c r="C27" s="2" t="s">
        <v>239</v>
      </c>
      <c r="D27" s="2" t="s">
        <v>246</v>
      </c>
      <c r="E27" s="53" t="s">
        <v>201</v>
      </c>
    </row>
    <row r="28" ht="15.75" customHeight="1">
      <c r="A28" s="21" t="s">
        <v>247</v>
      </c>
      <c r="B28" s="27">
        <v>80.5</v>
      </c>
      <c r="C28" s="2" t="s">
        <v>239</v>
      </c>
      <c r="D28" s="2" t="s">
        <v>248</v>
      </c>
      <c r="E28" s="53" t="s">
        <v>201</v>
      </c>
    </row>
    <row r="29" ht="15.75" customHeight="1">
      <c r="A29" s="21" t="s">
        <v>249</v>
      </c>
      <c r="B29" s="27">
        <v>199.8</v>
      </c>
      <c r="C29" s="2" t="s">
        <v>239</v>
      </c>
      <c r="D29" s="2" t="s">
        <v>250</v>
      </c>
      <c r="E29" s="53" t="s">
        <v>201</v>
      </c>
    </row>
    <row r="30" ht="15.75" customHeight="1">
      <c r="A30" s="21" t="s">
        <v>251</v>
      </c>
      <c r="B30" s="27">
        <v>1193.2</v>
      </c>
      <c r="C30" s="2" t="s">
        <v>239</v>
      </c>
      <c r="D30" s="2" t="s">
        <v>252</v>
      </c>
      <c r="E30" s="53" t="s">
        <v>201</v>
      </c>
    </row>
    <row r="31" ht="15.75" customHeight="1">
      <c r="A31" s="21" t="s">
        <v>253</v>
      </c>
      <c r="B31" s="27">
        <v>56.4</v>
      </c>
      <c r="C31" s="2" t="s">
        <v>239</v>
      </c>
      <c r="D31" s="2" t="s">
        <v>254</v>
      </c>
      <c r="E31" s="53" t="s">
        <v>201</v>
      </c>
    </row>
    <row r="32" ht="15.75" customHeight="1">
      <c r="A32" s="21" t="s">
        <v>255</v>
      </c>
      <c r="B32" s="27">
        <v>2351.3</v>
      </c>
      <c r="C32" s="2" t="s">
        <v>239</v>
      </c>
      <c r="D32" s="2" t="s">
        <v>256</v>
      </c>
      <c r="E32" s="53" t="s">
        <v>201</v>
      </c>
    </row>
    <row r="33" ht="15.75" customHeight="1">
      <c r="A33" s="21" t="s">
        <v>257</v>
      </c>
      <c r="B33" s="27">
        <v>1245.1</v>
      </c>
      <c r="C33" s="2" t="s">
        <v>239</v>
      </c>
      <c r="D33" s="2" t="s">
        <v>256</v>
      </c>
      <c r="E33" s="53" t="s">
        <v>201</v>
      </c>
    </row>
    <row r="34" ht="15.75" customHeight="1">
      <c r="A34" s="5" t="s">
        <v>258</v>
      </c>
      <c r="B34" s="5"/>
      <c r="C34" s="5"/>
      <c r="D34" s="5"/>
      <c r="E34" s="5"/>
      <c r="F34" s="5"/>
    </row>
    <row r="35" ht="15.75" customHeight="1">
      <c r="A35" s="21" t="s">
        <v>259</v>
      </c>
      <c r="B35" s="27">
        <v>0.36</v>
      </c>
      <c r="C35" s="2" t="s">
        <v>260</v>
      </c>
      <c r="D35" s="2" t="s">
        <v>261</v>
      </c>
      <c r="E35" s="53" t="s">
        <v>201</v>
      </c>
    </row>
    <row r="36" ht="15.75" customHeight="1">
      <c r="A36" s="21" t="s">
        <v>262</v>
      </c>
      <c r="B36" s="27">
        <v>0.36</v>
      </c>
      <c r="C36" s="2" t="s">
        <v>260</v>
      </c>
      <c r="D36" s="2" t="s">
        <v>263</v>
      </c>
      <c r="E36" s="53" t="s">
        <v>201</v>
      </c>
    </row>
    <row r="37" ht="15.75" customHeight="1">
      <c r="A37" s="21" t="s">
        <v>264</v>
      </c>
      <c r="B37" s="27">
        <v>8.92</v>
      </c>
      <c r="C37" s="2" t="s">
        <v>260</v>
      </c>
      <c r="D37" s="2" t="s">
        <v>265</v>
      </c>
      <c r="E37" s="53" t="s">
        <v>201</v>
      </c>
    </row>
    <row r="38" ht="15.75" customHeight="1">
      <c r="A38" s="21" t="s">
        <v>266</v>
      </c>
      <c r="B38" s="27">
        <v>0.41</v>
      </c>
      <c r="C38" s="2" t="s">
        <v>260</v>
      </c>
      <c r="D38" s="2" t="s">
        <v>267</v>
      </c>
      <c r="E38" s="53" t="s">
        <v>201</v>
      </c>
    </row>
    <row r="39" ht="15.75" customHeight="1">
      <c r="A39" s="21" t="s">
        <v>268</v>
      </c>
      <c r="B39" s="27">
        <v>0.25</v>
      </c>
      <c r="C39" s="2" t="s">
        <v>260</v>
      </c>
      <c r="D39" s="2" t="s">
        <v>267</v>
      </c>
      <c r="E39" s="53" t="s">
        <v>201</v>
      </c>
    </row>
    <row r="40" ht="15.75" customHeight="1">
      <c r="A40" s="21" t="s">
        <v>269</v>
      </c>
      <c r="B40" s="27">
        <v>1.27</v>
      </c>
      <c r="C40" s="2" t="s">
        <v>260</v>
      </c>
      <c r="D40" s="2" t="s">
        <v>270</v>
      </c>
      <c r="E40" s="53" t="s">
        <v>201</v>
      </c>
    </row>
    <row r="41" ht="15.75" customHeight="1">
      <c r="A41" s="21" t="s">
        <v>271</v>
      </c>
      <c r="B41" s="27">
        <v>1.53</v>
      </c>
      <c r="C41" s="2" t="s">
        <v>260</v>
      </c>
      <c r="D41" s="2" t="s">
        <v>272</v>
      </c>
      <c r="E41" s="53" t="s">
        <v>201</v>
      </c>
    </row>
    <row r="42" ht="15.75" customHeight="1">
      <c r="A42" s="5" t="s">
        <v>273</v>
      </c>
      <c r="B42" s="5"/>
      <c r="C42" s="5"/>
      <c r="D42" s="5"/>
      <c r="E42" s="5"/>
      <c r="F42" s="5"/>
    </row>
    <row r="43" ht="15.75" customHeight="1">
      <c r="A43" s="21" t="s">
        <v>274</v>
      </c>
      <c r="B43" s="27">
        <v>298.0</v>
      </c>
      <c r="C43" s="2" t="s">
        <v>275</v>
      </c>
      <c r="D43" s="2" t="s">
        <v>276</v>
      </c>
      <c r="E43" s="53" t="s">
        <v>201</v>
      </c>
    </row>
    <row r="44" ht="15.75" customHeight="1">
      <c r="A44" s="21" t="s">
        <v>277</v>
      </c>
      <c r="B44" s="27">
        <v>388.0</v>
      </c>
      <c r="C44" s="2" t="s">
        <v>275</v>
      </c>
      <c r="D44" s="2" t="s">
        <v>278</v>
      </c>
      <c r="E44" s="53" t="s">
        <v>201</v>
      </c>
    </row>
    <row r="45" ht="15.75" customHeight="1">
      <c r="A45" s="21" t="s">
        <v>279</v>
      </c>
      <c r="B45" s="27">
        <v>417.0</v>
      </c>
      <c r="C45" s="2" t="s">
        <v>275</v>
      </c>
      <c r="D45" s="2" t="s">
        <v>280</v>
      </c>
      <c r="E45" s="53" t="s">
        <v>201</v>
      </c>
    </row>
    <row r="46" ht="15.75" customHeight="1">
      <c r="A46" s="21" t="s">
        <v>281</v>
      </c>
      <c r="B46" s="27">
        <v>82.0</v>
      </c>
      <c r="C46" s="2" t="s">
        <v>275</v>
      </c>
      <c r="D46" s="2" t="s">
        <v>282</v>
      </c>
      <c r="E46" s="53" t="s">
        <v>201</v>
      </c>
    </row>
    <row r="47" ht="15.75" customHeight="1">
      <c r="A47" s="21" t="s">
        <v>283</v>
      </c>
      <c r="B47" s="27">
        <v>720.0</v>
      </c>
      <c r="C47" s="2" t="s">
        <v>275</v>
      </c>
      <c r="D47" s="2" t="s">
        <v>284</v>
      </c>
      <c r="E47" s="53" t="s">
        <v>201</v>
      </c>
    </row>
    <row r="48" ht="15.75" customHeight="1">
      <c r="A48" s="21" t="s">
        <v>285</v>
      </c>
      <c r="B48" s="27">
        <v>25.0</v>
      </c>
      <c r="C48" s="2" t="s">
        <v>275</v>
      </c>
      <c r="D48" s="2" t="s">
        <v>286</v>
      </c>
      <c r="E48" s="53" t="s">
        <v>201</v>
      </c>
    </row>
    <row r="49" ht="15.75" customHeight="1">
      <c r="A49" s="21" t="s">
        <v>287</v>
      </c>
      <c r="B49" s="27">
        <v>251.0</v>
      </c>
      <c r="C49" s="2" t="s">
        <v>275</v>
      </c>
      <c r="D49" s="2" t="s">
        <v>288</v>
      </c>
      <c r="E49" s="53" t="s">
        <v>201</v>
      </c>
    </row>
    <row r="50" ht="15.75" customHeight="1">
      <c r="A50" s="21" t="s">
        <v>289</v>
      </c>
      <c r="B50" s="27">
        <v>333.0</v>
      </c>
      <c r="C50" s="2" t="s">
        <v>275</v>
      </c>
      <c r="D50" s="2" t="s">
        <v>290</v>
      </c>
      <c r="E50" s="53" t="s">
        <v>201</v>
      </c>
    </row>
    <row r="51" ht="15.75" customHeight="1">
      <c r="A51" s="21" t="s">
        <v>291</v>
      </c>
      <c r="B51" s="27">
        <v>215.0</v>
      </c>
      <c r="C51" s="2" t="s">
        <v>275</v>
      </c>
      <c r="D51" s="2" t="s">
        <v>292</v>
      </c>
      <c r="E51" s="53" t="s">
        <v>201</v>
      </c>
    </row>
    <row r="52" ht="15.75" customHeight="1">
      <c r="A52" s="21" t="s">
        <v>293</v>
      </c>
      <c r="B52" s="27">
        <v>280.0</v>
      </c>
      <c r="C52" s="2" t="s">
        <v>275</v>
      </c>
      <c r="D52" s="2" t="s">
        <v>294</v>
      </c>
      <c r="E52" s="53" t="s">
        <v>201</v>
      </c>
    </row>
    <row r="53" ht="15.75" customHeight="1">
      <c r="A53" s="5" t="s">
        <v>295</v>
      </c>
      <c r="B53" s="5"/>
      <c r="C53" s="5"/>
      <c r="D53" s="5"/>
      <c r="E53" s="5"/>
      <c r="F53" s="5"/>
    </row>
    <row r="54" ht="15.75" customHeight="1">
      <c r="A54" s="21" t="s">
        <v>296</v>
      </c>
      <c r="B54" s="27">
        <v>0.97</v>
      </c>
      <c r="C54" s="2" t="s">
        <v>297</v>
      </c>
      <c r="D54" s="2" t="s">
        <v>298</v>
      </c>
      <c r="E54" s="53" t="s">
        <v>201</v>
      </c>
    </row>
    <row r="55" ht="15.75" customHeight="1">
      <c r="A55" s="21" t="s">
        <v>299</v>
      </c>
      <c r="B55" s="27">
        <v>0.97</v>
      </c>
      <c r="C55" s="2" t="s">
        <v>297</v>
      </c>
      <c r="D55" s="2" t="s">
        <v>300</v>
      </c>
      <c r="E55" s="53" t="s">
        <v>201</v>
      </c>
    </row>
    <row r="56" ht="15.75" customHeight="1">
      <c r="A56" s="21" t="s">
        <v>301</v>
      </c>
      <c r="B56" s="27">
        <v>0.97</v>
      </c>
      <c r="C56" s="2" t="s">
        <v>297</v>
      </c>
      <c r="D56" s="2" t="s">
        <v>302</v>
      </c>
      <c r="E56" s="53" t="s">
        <v>201</v>
      </c>
    </row>
    <row r="57" ht="13.5" customHeight="1">
      <c r="A57" s="5" t="s">
        <v>303</v>
      </c>
      <c r="B57" s="5"/>
      <c r="C57" s="5"/>
      <c r="D57" s="5"/>
      <c r="E57" s="5"/>
      <c r="F57" s="5"/>
    </row>
    <row r="58" ht="13.5" customHeight="1">
      <c r="A58" s="5" t="s">
        <v>194</v>
      </c>
      <c r="B58" s="5" t="s">
        <v>304</v>
      </c>
      <c r="C58" s="5" t="s">
        <v>305</v>
      </c>
      <c r="D58" s="5" t="s">
        <v>197</v>
      </c>
      <c r="E58" s="5" t="s">
        <v>198</v>
      </c>
      <c r="F58" s="5"/>
    </row>
    <row r="59" ht="15.75" customHeight="1">
      <c r="A59" s="5" t="s">
        <v>306</v>
      </c>
      <c r="B59" s="5"/>
      <c r="C59" s="5"/>
      <c r="D59" s="5"/>
      <c r="E59" s="5"/>
      <c r="F59" s="5"/>
    </row>
    <row r="60" ht="15.75" customHeight="1">
      <c r="A60" s="21" t="s">
        <v>172</v>
      </c>
      <c r="B60" s="27">
        <v>43.1</v>
      </c>
      <c r="C60" s="27">
        <v>832.0</v>
      </c>
      <c r="D60" s="2" t="s">
        <v>307</v>
      </c>
      <c r="E60" s="53" t="s">
        <v>201</v>
      </c>
    </row>
    <row r="61" ht="15.75" customHeight="1">
      <c r="A61" s="21" t="s">
        <v>205</v>
      </c>
      <c r="B61" s="27">
        <v>43.2</v>
      </c>
      <c r="C61" s="27">
        <v>745.0</v>
      </c>
      <c r="D61" s="2" t="s">
        <v>206</v>
      </c>
      <c r="E61" s="53" t="s">
        <v>201</v>
      </c>
    </row>
    <row r="62" ht="15.75" customHeight="1">
      <c r="A62" s="21" t="s">
        <v>186</v>
      </c>
      <c r="B62" s="27">
        <v>40.5</v>
      </c>
      <c r="C62" s="27">
        <v>970.0</v>
      </c>
      <c r="D62" s="2" t="s">
        <v>308</v>
      </c>
      <c r="E62" s="53" t="s">
        <v>201</v>
      </c>
    </row>
    <row r="63" ht="15.75" customHeight="1">
      <c r="A63" s="21" t="s">
        <v>309</v>
      </c>
      <c r="B63" s="27">
        <v>37.2</v>
      </c>
      <c r="C63" s="27">
        <v>890.0</v>
      </c>
      <c r="D63" s="2" t="s">
        <v>310</v>
      </c>
      <c r="E63" s="53" t="s">
        <v>201</v>
      </c>
    </row>
    <row r="64" ht="15.75" customHeight="1">
      <c r="A64" s="21" t="s">
        <v>311</v>
      </c>
      <c r="B64" s="27">
        <v>44.0</v>
      </c>
      <c r="C64" s="2" t="s">
        <v>312</v>
      </c>
      <c r="D64" s="2" t="s">
        <v>313</v>
      </c>
      <c r="E64" s="53" t="s">
        <v>201</v>
      </c>
    </row>
    <row r="65" ht="15.75" customHeight="1">
      <c r="A65" s="21" t="s">
        <v>314</v>
      </c>
      <c r="B65" s="27">
        <v>26.81</v>
      </c>
      <c r="C65" s="27">
        <v>794.0</v>
      </c>
      <c r="D65" s="2" t="s">
        <v>315</v>
      </c>
      <c r="E65" s="53" t="s">
        <v>201</v>
      </c>
    </row>
    <row r="66" ht="15.75" customHeight="1">
      <c r="A66" s="21" t="s">
        <v>316</v>
      </c>
      <c r="B66" s="27">
        <v>19.95</v>
      </c>
      <c r="C66" s="27">
        <v>793.0</v>
      </c>
      <c r="D66" s="2" t="s">
        <v>317</v>
      </c>
      <c r="E66" s="53" t="s">
        <v>201</v>
      </c>
    </row>
    <row r="67" ht="15.75" customHeight="1">
      <c r="A67" s="21" t="s">
        <v>318</v>
      </c>
      <c r="B67" s="27">
        <v>28.4</v>
      </c>
      <c r="C67" s="27">
        <v>670.0</v>
      </c>
      <c r="D67" s="2" t="s">
        <v>319</v>
      </c>
      <c r="E67" s="53" t="s">
        <v>201</v>
      </c>
    </row>
    <row r="68" ht="15.75" customHeight="1">
      <c r="A68" s="21" t="s">
        <v>320</v>
      </c>
      <c r="B68" s="27">
        <v>44.0</v>
      </c>
      <c r="C68" s="27">
        <v>780.0</v>
      </c>
      <c r="D68" s="2" t="s">
        <v>321</v>
      </c>
      <c r="E68" s="53" t="s">
        <v>201</v>
      </c>
    </row>
    <row r="69" ht="15.75" customHeight="1">
      <c r="A69" s="5" t="s">
        <v>322</v>
      </c>
      <c r="B69" s="5"/>
      <c r="C69" s="5"/>
      <c r="D69" s="5"/>
      <c r="E69" s="5"/>
      <c r="F69" s="5"/>
    </row>
    <row r="70" ht="15.75" customHeight="1">
      <c r="A70" s="21" t="s">
        <v>323</v>
      </c>
      <c r="B70" s="27">
        <v>49.2</v>
      </c>
      <c r="C70" s="2" t="s">
        <v>312</v>
      </c>
      <c r="D70" s="2" t="s">
        <v>324</v>
      </c>
      <c r="E70" s="53" t="s">
        <v>201</v>
      </c>
    </row>
    <row r="71" ht="15.75" customHeight="1">
      <c r="A71" s="21" t="s">
        <v>211</v>
      </c>
      <c r="B71" s="27">
        <v>46.0</v>
      </c>
      <c r="C71" s="2" t="s">
        <v>312</v>
      </c>
      <c r="D71" s="2" t="s">
        <v>325</v>
      </c>
      <c r="E71" s="53" t="s">
        <v>201</v>
      </c>
    </row>
    <row r="72" ht="15.75" customHeight="1">
      <c r="A72" s="21" t="s">
        <v>326</v>
      </c>
      <c r="B72" s="27">
        <v>50.0</v>
      </c>
      <c r="C72" s="2" t="s">
        <v>312</v>
      </c>
      <c r="D72" s="2" t="s">
        <v>327</v>
      </c>
      <c r="E72" s="53" t="s">
        <v>201</v>
      </c>
    </row>
    <row r="73" ht="13.5" customHeight="1">
      <c r="A73" s="5" t="s">
        <v>328</v>
      </c>
      <c r="B73" s="5"/>
      <c r="C73" s="5"/>
      <c r="D73" s="5"/>
      <c r="E73" s="5"/>
      <c r="F73" s="5"/>
    </row>
    <row r="74" ht="12.75" customHeight="1">
      <c r="A74" s="21" t="s">
        <v>329</v>
      </c>
      <c r="B74" s="27">
        <v>37.0</v>
      </c>
      <c r="C74" s="27">
        <v>920.0</v>
      </c>
      <c r="D74" s="2" t="s">
        <v>330</v>
      </c>
      <c r="E74" s="53" t="s">
        <v>201</v>
      </c>
    </row>
    <row r="75" ht="13.5" customHeight="1">
      <c r="A75" s="21" t="s">
        <v>331</v>
      </c>
      <c r="B75" s="27">
        <v>37.0</v>
      </c>
      <c r="C75" s="27">
        <v>920.0</v>
      </c>
      <c r="D75" s="2" t="s">
        <v>332</v>
      </c>
      <c r="E75" s="53" t="s">
        <v>201</v>
      </c>
    </row>
    <row r="76" ht="13.5" customHeight="1">
      <c r="A76" s="21" t="s">
        <v>333</v>
      </c>
      <c r="B76" s="27">
        <v>37.0</v>
      </c>
      <c r="C76" s="27">
        <v>920.0</v>
      </c>
      <c r="D76" s="2" t="s">
        <v>334</v>
      </c>
      <c r="E76" s="53" t="s">
        <v>201</v>
      </c>
    </row>
    <row r="77" ht="13.5" customHeight="1">
      <c r="A77" s="21" t="s">
        <v>335</v>
      </c>
      <c r="B77" s="27">
        <v>37.0</v>
      </c>
      <c r="C77" s="27">
        <v>920.0</v>
      </c>
      <c r="D77" s="2" t="s">
        <v>336</v>
      </c>
      <c r="E77" s="53" t="s">
        <v>201</v>
      </c>
    </row>
    <row r="78" ht="13.5" customHeight="1">
      <c r="A78" s="21" t="s">
        <v>337</v>
      </c>
      <c r="B78" s="27">
        <v>37.0</v>
      </c>
      <c r="C78" s="2" t="s">
        <v>312</v>
      </c>
      <c r="D78" s="2" t="s">
        <v>338</v>
      </c>
      <c r="E78" s="53" t="s">
        <v>201</v>
      </c>
    </row>
    <row r="79" ht="13.5" customHeight="1">
      <c r="A79" s="21" t="s">
        <v>339</v>
      </c>
      <c r="B79" s="27">
        <v>38.8</v>
      </c>
      <c r="C79" s="2" t="s">
        <v>312</v>
      </c>
      <c r="D79" s="2" t="s">
        <v>340</v>
      </c>
      <c r="E79" s="53" t="s">
        <v>201</v>
      </c>
    </row>
    <row r="80" ht="13.5" customHeight="1">
      <c r="A80" s="21" t="s">
        <v>341</v>
      </c>
      <c r="B80" s="27">
        <v>37.0</v>
      </c>
      <c r="C80" s="2" t="s">
        <v>312</v>
      </c>
      <c r="D80" s="2" t="s">
        <v>342</v>
      </c>
      <c r="E80" s="53" t="s">
        <v>201</v>
      </c>
    </row>
    <row r="81" ht="13.5" customHeight="1">
      <c r="A81" s="21" t="s">
        <v>343</v>
      </c>
      <c r="B81" s="27">
        <v>37.0</v>
      </c>
      <c r="C81" s="2" t="s">
        <v>312</v>
      </c>
      <c r="D81" s="2" t="s">
        <v>344</v>
      </c>
      <c r="E81" s="53" t="s">
        <v>201</v>
      </c>
    </row>
    <row r="82" ht="12.75" customHeight="1">
      <c r="A82" s="5" t="s">
        <v>345</v>
      </c>
      <c r="B82" s="5"/>
      <c r="C82" s="5"/>
      <c r="D82" s="5"/>
      <c r="E82" s="5"/>
      <c r="F82" s="5"/>
    </row>
    <row r="83" ht="13.5" customHeight="1">
      <c r="A83" s="21" t="s">
        <v>346</v>
      </c>
      <c r="B83" s="27">
        <v>27.0</v>
      </c>
      <c r="C83" s="2" t="s">
        <v>312</v>
      </c>
      <c r="D83" s="2" t="s">
        <v>347</v>
      </c>
      <c r="E83" s="53" t="s">
        <v>201</v>
      </c>
    </row>
    <row r="84" ht="13.5" customHeight="1">
      <c r="A84" s="21" t="s">
        <v>348</v>
      </c>
      <c r="B84" s="27">
        <v>23.0</v>
      </c>
      <c r="C84" s="2" t="s">
        <v>312</v>
      </c>
      <c r="D84" s="2" t="s">
        <v>347</v>
      </c>
      <c r="E84" s="53" t="s">
        <v>201</v>
      </c>
    </row>
    <row r="85" ht="13.5" customHeight="1">
      <c r="A85" s="21" t="s">
        <v>349</v>
      </c>
      <c r="B85" s="27">
        <v>27.2</v>
      </c>
      <c r="C85" s="2" t="s">
        <v>312</v>
      </c>
      <c r="D85" s="2" t="s">
        <v>347</v>
      </c>
      <c r="E85" s="53" t="s">
        <v>201</v>
      </c>
    </row>
    <row r="86" ht="13.5" customHeight="1">
      <c r="A86" s="21" t="s">
        <v>350</v>
      </c>
      <c r="B86" s="27">
        <v>17.3</v>
      </c>
      <c r="C86" s="2" t="s">
        <v>312</v>
      </c>
      <c r="D86" s="2" t="s">
        <v>351</v>
      </c>
      <c r="E86" s="53" t="s">
        <v>201</v>
      </c>
    </row>
    <row r="87" ht="13.5" customHeight="1">
      <c r="A87" s="21" t="s">
        <v>352</v>
      </c>
      <c r="B87" s="27">
        <v>17.0</v>
      </c>
      <c r="C87" s="2" t="s">
        <v>312</v>
      </c>
      <c r="D87" s="2" t="s">
        <v>351</v>
      </c>
      <c r="E87" s="53" t="s">
        <v>201</v>
      </c>
    </row>
    <row r="88" ht="13.5" customHeight="1">
      <c r="A88" s="21" t="s">
        <v>353</v>
      </c>
      <c r="B88" s="27">
        <v>16.3</v>
      </c>
      <c r="C88" s="2" t="s">
        <v>312</v>
      </c>
      <c r="D88" s="2" t="s">
        <v>351</v>
      </c>
      <c r="E88" s="53" t="s">
        <v>201</v>
      </c>
    </row>
    <row r="89" ht="13.5" customHeight="1">
      <c r="A89" s="21" t="s">
        <v>354</v>
      </c>
      <c r="B89" s="27">
        <v>19.6</v>
      </c>
      <c r="C89" s="2" t="s">
        <v>312</v>
      </c>
      <c r="D89" s="2" t="s">
        <v>351</v>
      </c>
      <c r="E89" s="53" t="s">
        <v>201</v>
      </c>
    </row>
    <row r="90" ht="13.5" customHeight="1">
      <c r="A90" s="21" t="s">
        <v>355</v>
      </c>
      <c r="B90" s="27">
        <v>24.0</v>
      </c>
      <c r="C90" s="2" t="s">
        <v>312</v>
      </c>
      <c r="D90" s="2" t="s">
        <v>356</v>
      </c>
      <c r="E90" s="53" t="s">
        <v>201</v>
      </c>
    </row>
    <row r="91" ht="13.5" customHeight="1">
      <c r="A91" s="5" t="s">
        <v>357</v>
      </c>
      <c r="B91" s="5"/>
      <c r="C91" s="5"/>
      <c r="D91" s="5"/>
      <c r="E91" s="5"/>
      <c r="F91" s="5"/>
    </row>
    <row r="92" ht="13.5" customHeight="1">
      <c r="A92" s="21" t="s">
        <v>358</v>
      </c>
      <c r="B92" s="27">
        <v>16.0</v>
      </c>
      <c r="C92" s="2" t="s">
        <v>312</v>
      </c>
      <c r="D92" s="2" t="s">
        <v>359</v>
      </c>
      <c r="E92" s="53" t="s">
        <v>201</v>
      </c>
    </row>
    <row r="93" ht="12.75" customHeight="1">
      <c r="A93" s="21" t="s">
        <v>360</v>
      </c>
      <c r="B93" s="27">
        <v>18.4</v>
      </c>
      <c r="C93" s="2" t="s">
        <v>312</v>
      </c>
      <c r="D93" s="2" t="s">
        <v>361</v>
      </c>
      <c r="E93" s="53" t="s">
        <v>201</v>
      </c>
    </row>
    <row r="94" ht="13.5" customHeight="1">
      <c r="A94" s="21" t="s">
        <v>362</v>
      </c>
      <c r="B94" s="27">
        <v>19.1</v>
      </c>
      <c r="C94" s="2" t="s">
        <v>312</v>
      </c>
      <c r="D94" s="2" t="s">
        <v>361</v>
      </c>
      <c r="E94" s="53" t="s">
        <v>201</v>
      </c>
    </row>
    <row r="95" ht="13.5" customHeight="1">
      <c r="A95" s="21" t="s">
        <v>363</v>
      </c>
      <c r="B95" s="27">
        <v>18.5</v>
      </c>
      <c r="C95" s="27">
        <v>570.0</v>
      </c>
      <c r="D95" s="2" t="s">
        <v>364</v>
      </c>
      <c r="E95" s="53" t="s">
        <v>201</v>
      </c>
    </row>
    <row r="96" ht="13.5" customHeight="1">
      <c r="A96" s="21" t="s">
        <v>365</v>
      </c>
      <c r="B96" s="27">
        <v>18.1</v>
      </c>
      <c r="C96" s="2" t="s">
        <v>312</v>
      </c>
      <c r="D96" s="2" t="s">
        <v>366</v>
      </c>
      <c r="E96" s="53" t="s">
        <v>201</v>
      </c>
    </row>
    <row r="97" ht="13.5" customHeight="1">
      <c r="A97" s="21" t="s">
        <v>367</v>
      </c>
      <c r="B97" s="27">
        <v>16.1</v>
      </c>
      <c r="C97" s="2" t="s">
        <v>312</v>
      </c>
      <c r="D97" s="2" t="s">
        <v>366</v>
      </c>
      <c r="E97" s="53" t="s">
        <v>201</v>
      </c>
    </row>
    <row r="98" ht="13.5" customHeight="1">
      <c r="A98" s="21" t="s">
        <v>368</v>
      </c>
      <c r="B98" s="27">
        <v>17.2</v>
      </c>
      <c r="C98" s="2" t="s">
        <v>312</v>
      </c>
      <c r="D98" s="2" t="s">
        <v>369</v>
      </c>
      <c r="E98" s="53" t="s">
        <v>201</v>
      </c>
    </row>
    <row r="99" ht="13.5" customHeight="1">
      <c r="A99" s="21" t="s">
        <v>370</v>
      </c>
      <c r="B99" s="27">
        <v>19.0</v>
      </c>
      <c r="C99" s="27">
        <v>650.0</v>
      </c>
      <c r="D99" s="2" t="s">
        <v>371</v>
      </c>
      <c r="E99" s="53" t="s">
        <v>201</v>
      </c>
    </row>
    <row r="100" ht="13.5" customHeight="1">
      <c r="A100" s="21" t="s">
        <v>372</v>
      </c>
      <c r="B100" s="27">
        <v>19.0</v>
      </c>
      <c r="C100" s="27">
        <v>155.0</v>
      </c>
      <c r="D100" s="2" t="s">
        <v>371</v>
      </c>
      <c r="E100" s="53" t="s">
        <v>201</v>
      </c>
    </row>
    <row r="101" ht="13.5" customHeight="1">
      <c r="A101" s="21" t="s">
        <v>373</v>
      </c>
      <c r="B101" s="27">
        <v>17.0</v>
      </c>
      <c r="C101" s="2" t="s">
        <v>312</v>
      </c>
      <c r="D101" s="2" t="s">
        <v>374</v>
      </c>
      <c r="E101" s="53" t="s">
        <v>201</v>
      </c>
    </row>
    <row r="102" ht="13.5" customHeight="1">
      <c r="A102" s="21"/>
      <c r="B102" s="2"/>
      <c r="C102" s="2"/>
      <c r="D102" s="2"/>
    </row>
    <row r="103" ht="13.5" customHeight="1">
      <c r="A103" s="21"/>
      <c r="B103" s="2"/>
      <c r="C103" s="2"/>
      <c r="D103" s="2"/>
    </row>
    <row r="104" ht="13.5" customHeight="1">
      <c r="A104" s="21"/>
      <c r="B104" s="2"/>
      <c r="C104" s="2"/>
      <c r="D104" s="2"/>
    </row>
    <row r="105" ht="13.5" customHeight="1">
      <c r="A105" s="21"/>
      <c r="B105" s="2"/>
      <c r="C105" s="2"/>
      <c r="D105" s="2"/>
    </row>
    <row r="106" ht="13.5" customHeight="1">
      <c r="A106" s="21"/>
      <c r="B106" s="2"/>
      <c r="C106" s="2"/>
      <c r="D106" s="2"/>
    </row>
    <row r="107" ht="13.5" customHeight="1">
      <c r="A107" s="21"/>
      <c r="B107" s="2"/>
      <c r="C107" s="2"/>
      <c r="D107" s="2"/>
    </row>
    <row r="108" ht="13.5" customHeight="1">
      <c r="A108" s="21"/>
      <c r="B108" s="2"/>
      <c r="C108" s="2"/>
      <c r="D108" s="2"/>
    </row>
    <row r="109" ht="13.5" customHeight="1">
      <c r="A109" s="21"/>
      <c r="B109" s="2"/>
      <c r="C109" s="2"/>
      <c r="D109" s="2"/>
    </row>
    <row r="110" ht="13.5" customHeight="1">
      <c r="A110" s="21"/>
      <c r="B110" s="2"/>
      <c r="C110" s="2"/>
      <c r="D110" s="2"/>
    </row>
    <row r="111" ht="13.5" customHeight="1">
      <c r="A111" s="21"/>
      <c r="B111" s="2"/>
      <c r="C111" s="2"/>
      <c r="D111" s="2"/>
    </row>
    <row r="112" ht="13.5" customHeight="1">
      <c r="A112" s="21"/>
      <c r="B112" s="2"/>
      <c r="C112" s="2"/>
      <c r="D112" s="2"/>
    </row>
    <row r="113" ht="13.5" customHeight="1">
      <c r="A113" s="21"/>
      <c r="B113" s="2"/>
      <c r="C113" s="2"/>
      <c r="D113" s="2"/>
    </row>
    <row r="114" ht="13.5" customHeight="1">
      <c r="A114" s="21"/>
      <c r="B114" s="2"/>
      <c r="C114" s="2"/>
      <c r="D114" s="2"/>
    </row>
    <row r="115" ht="13.5" customHeight="1">
      <c r="A115" s="21"/>
      <c r="B115" s="2"/>
      <c r="C115" s="2"/>
      <c r="D115" s="2"/>
    </row>
    <row r="116" ht="13.5" customHeight="1">
      <c r="A116" s="21"/>
      <c r="B116" s="2"/>
      <c r="C116" s="2"/>
      <c r="D116" s="2"/>
    </row>
    <row r="117" ht="13.5" customHeight="1">
      <c r="A117" s="21"/>
      <c r="B117" s="2"/>
      <c r="C117" s="2"/>
      <c r="D117" s="2"/>
    </row>
    <row r="118" ht="13.5" customHeight="1">
      <c r="A118" s="21"/>
      <c r="B118" s="2"/>
      <c r="C118" s="2"/>
      <c r="D118" s="2"/>
    </row>
    <row r="119" ht="13.5" customHeight="1">
      <c r="A119" s="21"/>
      <c r="B119" s="2"/>
      <c r="C119" s="2"/>
      <c r="D119" s="2"/>
    </row>
    <row r="120" ht="13.5" customHeight="1">
      <c r="A120" s="21"/>
      <c r="B120" s="2"/>
      <c r="C120" s="2"/>
      <c r="D120" s="2"/>
    </row>
    <row r="121" ht="13.5" customHeight="1">
      <c r="A121" s="21"/>
      <c r="B121" s="2"/>
      <c r="C121" s="2"/>
      <c r="D121" s="2"/>
    </row>
    <row r="122" ht="13.5" customHeight="1">
      <c r="A122" s="21"/>
      <c r="B122" s="2"/>
      <c r="C122" s="2"/>
      <c r="D122" s="2"/>
    </row>
    <row r="123" ht="13.5" customHeight="1">
      <c r="A123" s="21"/>
      <c r="B123" s="2"/>
      <c r="C123" s="2"/>
      <c r="D123" s="2"/>
    </row>
    <row r="124" ht="13.5" customHeight="1">
      <c r="A124" s="21"/>
      <c r="B124" s="2"/>
      <c r="C124" s="2"/>
      <c r="D124" s="2"/>
    </row>
    <row r="125" ht="13.5" customHeight="1">
      <c r="A125" s="21"/>
      <c r="B125" s="2"/>
      <c r="C125" s="2"/>
      <c r="D125" s="2"/>
    </row>
    <row r="126" ht="13.5" customHeight="1">
      <c r="A126" s="21"/>
      <c r="B126" s="2"/>
      <c r="C126" s="2"/>
      <c r="D126" s="2"/>
    </row>
    <row r="127" ht="13.5" customHeight="1">
      <c r="A127" s="21"/>
      <c r="B127" s="2"/>
      <c r="C127" s="2"/>
      <c r="D127" s="2"/>
    </row>
    <row r="128" ht="13.5" customHeight="1">
      <c r="A128" s="21"/>
      <c r="B128" s="2"/>
      <c r="C128" s="2"/>
      <c r="D128" s="2"/>
    </row>
    <row r="129" ht="13.5" customHeight="1">
      <c r="A129" s="21"/>
      <c r="B129" s="2"/>
      <c r="C129" s="2"/>
      <c r="D129" s="2"/>
    </row>
    <row r="130" ht="13.5" customHeight="1">
      <c r="A130" s="21"/>
      <c r="B130" s="2"/>
      <c r="C130" s="2"/>
      <c r="D130" s="2"/>
    </row>
    <row r="131" ht="13.5" customHeight="1">
      <c r="A131" s="21"/>
      <c r="B131" s="2"/>
      <c r="C131" s="2"/>
      <c r="D131" s="2"/>
    </row>
    <row r="132" ht="13.5" customHeight="1">
      <c r="A132" s="21"/>
      <c r="B132" s="2"/>
      <c r="C132" s="2"/>
      <c r="D132" s="2"/>
    </row>
    <row r="133" ht="13.5" customHeight="1">
      <c r="A133" s="21"/>
      <c r="B133" s="2"/>
      <c r="C133" s="2"/>
      <c r="D133" s="2"/>
    </row>
    <row r="134" ht="13.5" customHeight="1">
      <c r="A134" s="21"/>
      <c r="B134" s="2"/>
      <c r="C134" s="2"/>
      <c r="D134" s="2"/>
    </row>
    <row r="135" ht="13.5" customHeight="1">
      <c r="A135" s="21"/>
      <c r="B135" s="2"/>
      <c r="C135" s="2"/>
      <c r="D135" s="2"/>
    </row>
    <row r="136" ht="13.5" customHeight="1">
      <c r="A136" s="21"/>
      <c r="B136" s="2"/>
      <c r="C136" s="2"/>
      <c r="D136" s="2"/>
    </row>
    <row r="137" ht="13.5" customHeight="1">
      <c r="A137" s="21"/>
      <c r="B137" s="2"/>
      <c r="C137" s="2"/>
      <c r="D137" s="2"/>
    </row>
    <row r="138" ht="13.5" customHeight="1">
      <c r="A138" s="21"/>
      <c r="B138" s="2"/>
      <c r="C138" s="2"/>
      <c r="D138" s="2"/>
    </row>
    <row r="139" ht="13.5" customHeight="1">
      <c r="A139" s="21"/>
      <c r="B139" s="2"/>
      <c r="C139" s="2"/>
      <c r="D139" s="2"/>
    </row>
    <row r="140" ht="13.5" customHeight="1">
      <c r="A140" s="21"/>
      <c r="B140" s="2"/>
      <c r="C140" s="2"/>
      <c r="D140" s="2"/>
    </row>
    <row r="141" ht="13.5" customHeight="1">
      <c r="A141" s="21"/>
      <c r="B141" s="2"/>
      <c r="C141" s="2"/>
      <c r="D141" s="2"/>
    </row>
    <row r="142" ht="13.5" customHeight="1">
      <c r="A142" s="21"/>
      <c r="B142" s="2"/>
      <c r="C142" s="2"/>
      <c r="D142" s="2"/>
    </row>
    <row r="143" ht="13.5" customHeight="1">
      <c r="A143" s="21"/>
      <c r="B143" s="2"/>
      <c r="C143" s="2"/>
      <c r="D143" s="2"/>
    </row>
    <row r="144" ht="13.5" customHeight="1">
      <c r="A144" s="21"/>
      <c r="B144" s="2"/>
      <c r="C144" s="2"/>
      <c r="D144" s="2"/>
    </row>
    <row r="145" ht="13.5" customHeight="1">
      <c r="A145" s="21"/>
      <c r="B145" s="2"/>
      <c r="C145" s="2"/>
      <c r="D145" s="2"/>
    </row>
    <row r="146" ht="13.5" customHeight="1">
      <c r="A146" s="21"/>
      <c r="B146" s="2"/>
      <c r="C146" s="2"/>
      <c r="D146" s="2"/>
    </row>
    <row r="147" ht="13.5" customHeight="1">
      <c r="A147" s="21"/>
      <c r="B147" s="2"/>
      <c r="C147" s="2"/>
      <c r="D147" s="2"/>
    </row>
    <row r="148" ht="13.5" customHeight="1">
      <c r="A148" s="21"/>
      <c r="B148" s="2"/>
      <c r="C148" s="2"/>
      <c r="D148" s="2"/>
    </row>
    <row r="149" ht="13.5" customHeight="1">
      <c r="A149" s="21"/>
      <c r="B149" s="2"/>
      <c r="C149" s="2"/>
      <c r="D149" s="2"/>
    </row>
    <row r="150" ht="13.5" customHeight="1">
      <c r="A150" s="21"/>
      <c r="B150" s="2"/>
      <c r="C150" s="2"/>
      <c r="D150" s="2"/>
    </row>
    <row r="151" ht="13.5" customHeight="1">
      <c r="A151" s="21"/>
      <c r="B151" s="2"/>
      <c r="C151" s="2"/>
      <c r="D151" s="2"/>
    </row>
    <row r="152" ht="13.5" customHeight="1">
      <c r="A152" s="21"/>
      <c r="B152" s="2"/>
      <c r="C152" s="2"/>
      <c r="D152" s="2"/>
    </row>
    <row r="153" ht="13.5" customHeight="1">
      <c r="A153" s="21"/>
      <c r="B153" s="2"/>
      <c r="C153" s="2"/>
      <c r="D153" s="2"/>
    </row>
    <row r="154" ht="13.5" customHeight="1">
      <c r="A154" s="21"/>
      <c r="B154" s="2"/>
      <c r="C154" s="2"/>
      <c r="D154" s="2"/>
    </row>
    <row r="155" ht="13.5" customHeight="1">
      <c r="A155" s="21"/>
      <c r="B155" s="2"/>
      <c r="C155" s="2"/>
      <c r="D155" s="2"/>
    </row>
    <row r="156" ht="13.5" customHeight="1">
      <c r="A156" s="21"/>
      <c r="B156" s="2"/>
      <c r="C156" s="2"/>
      <c r="D156" s="2"/>
    </row>
    <row r="157" ht="13.5" customHeight="1">
      <c r="A157" s="21"/>
      <c r="B157" s="2"/>
      <c r="C157" s="2"/>
      <c r="D157" s="2"/>
    </row>
    <row r="158" ht="13.5" customHeight="1">
      <c r="A158" s="21"/>
      <c r="B158" s="2"/>
      <c r="C158" s="2"/>
      <c r="D158" s="2"/>
    </row>
    <row r="159" ht="13.5" customHeight="1">
      <c r="A159" s="21"/>
      <c r="B159" s="2"/>
      <c r="C159" s="2"/>
      <c r="D159" s="2"/>
    </row>
    <row r="160" ht="13.5" customHeight="1">
      <c r="A160" s="21"/>
      <c r="B160" s="2"/>
      <c r="C160" s="2"/>
      <c r="D160" s="2"/>
    </row>
    <row r="161" ht="13.5" customHeight="1">
      <c r="A161" s="21"/>
      <c r="B161" s="2"/>
      <c r="C161" s="2"/>
      <c r="D161" s="2"/>
    </row>
    <row r="162" ht="13.5" customHeight="1">
      <c r="A162" s="21"/>
      <c r="B162" s="2"/>
      <c r="C162" s="2"/>
      <c r="D162" s="2"/>
    </row>
    <row r="163" ht="13.5" customHeight="1">
      <c r="A163" s="21"/>
      <c r="B163" s="2"/>
      <c r="C163" s="2"/>
      <c r="D163" s="2"/>
    </row>
    <row r="164" ht="13.5" customHeight="1">
      <c r="A164" s="21"/>
      <c r="B164" s="2"/>
      <c r="C164" s="2"/>
      <c r="D164" s="2"/>
    </row>
    <row r="165" ht="13.5" customHeight="1">
      <c r="A165" s="21"/>
      <c r="B165" s="2"/>
      <c r="C165" s="2"/>
      <c r="D165" s="2"/>
    </row>
    <row r="166" ht="13.5" customHeight="1">
      <c r="A166" s="21"/>
      <c r="B166" s="2"/>
      <c r="C166" s="2"/>
      <c r="D166" s="2"/>
    </row>
    <row r="167" ht="13.5" customHeight="1">
      <c r="A167" s="21"/>
      <c r="B167" s="2"/>
      <c r="C167" s="2"/>
      <c r="D167" s="2"/>
    </row>
    <row r="168" ht="13.5" customHeight="1">
      <c r="A168" s="21"/>
      <c r="B168" s="2"/>
      <c r="C168" s="2"/>
      <c r="D168" s="2"/>
    </row>
    <row r="169" ht="13.5" customHeight="1">
      <c r="A169" s="21"/>
      <c r="B169" s="2"/>
      <c r="C169" s="2"/>
      <c r="D169" s="2"/>
    </row>
    <row r="170" ht="13.5" customHeight="1">
      <c r="A170" s="21"/>
      <c r="B170" s="2"/>
      <c r="C170" s="2"/>
      <c r="D170" s="2"/>
    </row>
    <row r="171" ht="13.5" customHeight="1">
      <c r="A171" s="21"/>
      <c r="B171" s="2"/>
      <c r="C171" s="2"/>
      <c r="D171" s="2"/>
    </row>
    <row r="172" ht="13.5" customHeight="1">
      <c r="A172" s="21"/>
      <c r="B172" s="2"/>
      <c r="C172" s="2"/>
      <c r="D172" s="2"/>
    </row>
    <row r="173" ht="13.5" customHeight="1">
      <c r="A173" s="21"/>
      <c r="B173" s="2"/>
      <c r="C173" s="2"/>
      <c r="D173" s="2"/>
    </row>
    <row r="174" ht="13.5" customHeight="1">
      <c r="A174" s="21"/>
      <c r="B174" s="2"/>
      <c r="C174" s="2"/>
      <c r="D174" s="2"/>
    </row>
    <row r="175" ht="13.5" customHeight="1">
      <c r="A175" s="21"/>
      <c r="B175" s="2"/>
      <c r="C175" s="2"/>
      <c r="D175" s="2"/>
    </row>
    <row r="176" ht="13.5" customHeight="1">
      <c r="A176" s="21"/>
      <c r="B176" s="2"/>
      <c r="C176" s="2"/>
      <c r="D176" s="2"/>
    </row>
    <row r="177" ht="13.5" customHeight="1">
      <c r="A177" s="21"/>
      <c r="B177" s="2"/>
      <c r="C177" s="2"/>
      <c r="D177" s="2"/>
    </row>
    <row r="178" ht="13.5" customHeight="1">
      <c r="A178" s="21"/>
      <c r="B178" s="2"/>
      <c r="C178" s="2"/>
      <c r="D178" s="2"/>
    </row>
    <row r="179" ht="13.5" customHeight="1">
      <c r="A179" s="21"/>
      <c r="B179" s="2"/>
      <c r="C179" s="2"/>
      <c r="D179" s="2"/>
    </row>
    <row r="180" ht="13.5" customHeight="1">
      <c r="A180" s="21"/>
      <c r="B180" s="2"/>
      <c r="C180" s="2"/>
      <c r="D180" s="2"/>
    </row>
    <row r="181" ht="13.5" customHeight="1">
      <c r="A181" s="21"/>
      <c r="B181" s="2"/>
      <c r="C181" s="2"/>
      <c r="D181" s="2"/>
    </row>
    <row r="182" ht="13.5" customHeight="1">
      <c r="A182" s="21"/>
      <c r="B182" s="2"/>
      <c r="C182" s="2"/>
      <c r="D182" s="2"/>
    </row>
    <row r="183" ht="13.5" customHeight="1">
      <c r="A183" s="21"/>
      <c r="B183" s="2"/>
      <c r="C183" s="2"/>
      <c r="D183" s="2"/>
    </row>
    <row r="184" ht="13.5" customHeight="1">
      <c r="A184" s="21"/>
      <c r="B184" s="2"/>
      <c r="C184" s="2"/>
      <c r="D184" s="2"/>
    </row>
    <row r="185" ht="13.5" customHeight="1">
      <c r="A185" s="21"/>
      <c r="B185" s="2"/>
      <c r="C185" s="2"/>
      <c r="D185" s="2"/>
    </row>
    <row r="186" ht="13.5" customHeight="1">
      <c r="A186" s="21"/>
      <c r="B186" s="2"/>
      <c r="C186" s="2"/>
      <c r="D186" s="2"/>
    </row>
    <row r="187" ht="13.5" customHeight="1">
      <c r="A187" s="21"/>
      <c r="B187" s="2"/>
      <c r="C187" s="2"/>
      <c r="D187" s="2"/>
    </row>
    <row r="188" ht="13.5" customHeight="1">
      <c r="A188" s="21"/>
      <c r="B188" s="2"/>
      <c r="C188" s="2"/>
      <c r="D188" s="2"/>
    </row>
    <row r="189" ht="13.5" customHeight="1">
      <c r="A189" s="21"/>
      <c r="B189" s="2"/>
      <c r="C189" s="2"/>
      <c r="D189" s="2"/>
    </row>
    <row r="190" ht="13.5" customHeight="1">
      <c r="A190" s="21"/>
      <c r="B190" s="2"/>
      <c r="C190" s="2"/>
      <c r="D190" s="2"/>
    </row>
    <row r="191" ht="13.5" customHeight="1">
      <c r="A191" s="21"/>
      <c r="B191" s="2"/>
      <c r="C191" s="2"/>
      <c r="D191" s="2"/>
    </row>
    <row r="192" ht="13.5" customHeight="1">
      <c r="A192" s="21"/>
      <c r="B192" s="2"/>
      <c r="C192" s="2"/>
      <c r="D192" s="2"/>
    </row>
    <row r="193" ht="13.5" customHeight="1">
      <c r="A193" s="21"/>
      <c r="B193" s="2"/>
      <c r="C193" s="2"/>
      <c r="D193" s="2"/>
    </row>
    <row r="194" ht="13.5" customHeight="1">
      <c r="A194" s="21"/>
      <c r="B194" s="2"/>
      <c r="C194" s="2"/>
      <c r="D194" s="2"/>
    </row>
    <row r="195" ht="13.5" customHeight="1">
      <c r="A195" s="21"/>
      <c r="B195" s="2"/>
      <c r="C195" s="2"/>
      <c r="D195" s="2"/>
    </row>
    <row r="196" ht="13.5" customHeight="1">
      <c r="A196" s="21"/>
      <c r="B196" s="2"/>
      <c r="C196" s="2"/>
      <c r="D196" s="2"/>
    </row>
    <row r="197" ht="13.5" customHeight="1">
      <c r="A197" s="21"/>
      <c r="B197" s="2"/>
      <c r="C197" s="2"/>
      <c r="D197" s="2"/>
    </row>
    <row r="198" ht="13.5" customHeight="1">
      <c r="A198" s="21"/>
      <c r="B198" s="2"/>
      <c r="C198" s="2"/>
      <c r="D198" s="2"/>
    </row>
    <row r="199" ht="13.5" customHeight="1">
      <c r="A199" s="21"/>
      <c r="B199" s="2"/>
      <c r="C199" s="2"/>
      <c r="D199" s="2"/>
    </row>
    <row r="200" ht="13.5" customHeight="1">
      <c r="A200" s="21"/>
      <c r="B200" s="2"/>
      <c r="C200" s="2"/>
      <c r="D200" s="2"/>
    </row>
    <row r="201" ht="13.5" customHeight="1">
      <c r="A201" s="21"/>
      <c r="B201" s="2"/>
      <c r="C201" s="2"/>
      <c r="D201" s="2"/>
    </row>
    <row r="202" ht="13.5" customHeight="1">
      <c r="A202" s="21"/>
      <c r="B202" s="2"/>
      <c r="C202" s="2"/>
      <c r="D202" s="2"/>
    </row>
    <row r="203" ht="13.5" customHeight="1">
      <c r="A203" s="21"/>
      <c r="B203" s="2"/>
      <c r="C203" s="2"/>
      <c r="D203" s="2"/>
    </row>
    <row r="204" ht="13.5" customHeight="1">
      <c r="A204" s="21"/>
      <c r="B204" s="2"/>
      <c r="C204" s="2"/>
      <c r="D204" s="2"/>
    </row>
    <row r="205" ht="13.5" customHeight="1">
      <c r="A205" s="21"/>
      <c r="B205" s="2"/>
      <c r="C205" s="2"/>
      <c r="D205" s="2"/>
    </row>
    <row r="206" ht="13.5" customHeight="1">
      <c r="A206" s="21"/>
      <c r="B206" s="2"/>
      <c r="C206" s="2"/>
      <c r="D206" s="2"/>
    </row>
    <row r="207" ht="13.5" customHeight="1">
      <c r="A207" s="21"/>
      <c r="B207" s="2"/>
      <c r="C207" s="2"/>
      <c r="D207" s="2"/>
    </row>
    <row r="208" ht="13.5" customHeight="1">
      <c r="A208" s="21"/>
      <c r="B208" s="2"/>
      <c r="C208" s="2"/>
      <c r="D208" s="2"/>
    </row>
    <row r="209" ht="13.5" customHeight="1">
      <c r="A209" s="21"/>
      <c r="B209" s="2"/>
      <c r="C209" s="2"/>
      <c r="D209" s="2"/>
    </row>
    <row r="210" ht="13.5" customHeight="1">
      <c r="A210" s="21"/>
      <c r="B210" s="2"/>
      <c r="C210" s="2"/>
      <c r="D210" s="2"/>
    </row>
    <row r="211" ht="13.5" customHeight="1">
      <c r="A211" s="21"/>
      <c r="B211" s="2"/>
      <c r="C211" s="2"/>
      <c r="D211" s="2"/>
    </row>
    <row r="212" ht="13.5" customHeight="1">
      <c r="A212" s="21"/>
      <c r="B212" s="2"/>
      <c r="C212" s="2"/>
      <c r="D212" s="2"/>
    </row>
    <row r="213" ht="13.5" customHeight="1">
      <c r="A213" s="21"/>
      <c r="B213" s="2"/>
      <c r="C213" s="2"/>
      <c r="D213" s="2"/>
    </row>
    <row r="214" ht="13.5" customHeight="1">
      <c r="A214" s="21"/>
      <c r="B214" s="2"/>
      <c r="C214" s="2"/>
      <c r="D214" s="2"/>
    </row>
    <row r="215" ht="13.5" customHeight="1">
      <c r="A215" s="21"/>
      <c r="B215" s="2"/>
      <c r="C215" s="2"/>
      <c r="D215" s="2"/>
    </row>
    <row r="216" ht="13.5" customHeight="1">
      <c r="A216" s="21"/>
      <c r="B216" s="2"/>
      <c r="C216" s="2"/>
      <c r="D216" s="2"/>
    </row>
    <row r="217" ht="13.5" customHeight="1">
      <c r="A217" s="21"/>
      <c r="B217" s="2"/>
      <c r="C217" s="2"/>
      <c r="D217" s="2"/>
    </row>
    <row r="218" ht="13.5" customHeight="1">
      <c r="A218" s="21"/>
      <c r="B218" s="2"/>
      <c r="C218" s="2"/>
      <c r="D218" s="2"/>
    </row>
    <row r="219" ht="13.5" customHeight="1">
      <c r="A219" s="21"/>
      <c r="B219" s="2"/>
      <c r="C219" s="2"/>
      <c r="D219" s="2"/>
    </row>
    <row r="220" ht="13.5" customHeight="1">
      <c r="A220" s="21"/>
      <c r="B220" s="2"/>
      <c r="C220" s="2"/>
      <c r="D220" s="2"/>
    </row>
    <row r="221" ht="13.5" customHeight="1">
      <c r="A221" s="21"/>
      <c r="B221" s="2"/>
      <c r="C221" s="2"/>
      <c r="D221" s="2"/>
    </row>
    <row r="222" ht="13.5" customHeight="1">
      <c r="A222" s="21"/>
      <c r="B222" s="2"/>
      <c r="C222" s="2"/>
      <c r="D222" s="2"/>
    </row>
    <row r="223" ht="13.5" customHeight="1">
      <c r="A223" s="21"/>
      <c r="B223" s="2"/>
      <c r="C223" s="2"/>
      <c r="D223" s="2"/>
    </row>
    <row r="224" ht="13.5" customHeight="1">
      <c r="A224" s="21"/>
      <c r="B224" s="2"/>
      <c r="C224" s="2"/>
      <c r="D224" s="2"/>
    </row>
    <row r="225" ht="13.5" customHeight="1">
      <c r="A225" s="21"/>
      <c r="B225" s="2"/>
      <c r="C225" s="2"/>
      <c r="D225" s="2"/>
    </row>
    <row r="226" ht="13.5" customHeight="1">
      <c r="A226" s="21"/>
      <c r="B226" s="2"/>
      <c r="C226" s="2"/>
      <c r="D226" s="2"/>
    </row>
    <row r="227" ht="13.5" customHeight="1">
      <c r="A227" s="21"/>
      <c r="B227" s="2"/>
      <c r="C227" s="2"/>
      <c r="D227" s="2"/>
    </row>
    <row r="228" ht="13.5" customHeight="1">
      <c r="A228" s="21"/>
      <c r="B228" s="2"/>
      <c r="C228" s="2"/>
      <c r="D228" s="2"/>
    </row>
    <row r="229" ht="13.5" customHeight="1">
      <c r="A229" s="21"/>
      <c r="B229" s="2"/>
      <c r="C229" s="2"/>
      <c r="D229" s="2"/>
    </row>
    <row r="230" ht="13.5" customHeight="1">
      <c r="A230" s="21"/>
      <c r="B230" s="2"/>
      <c r="C230" s="2"/>
      <c r="D230" s="2"/>
    </row>
    <row r="231" ht="13.5" customHeight="1">
      <c r="A231" s="21"/>
      <c r="B231" s="2"/>
      <c r="C231" s="2"/>
      <c r="D231" s="2"/>
    </row>
    <row r="232" ht="13.5" customHeight="1">
      <c r="A232" s="21"/>
      <c r="B232" s="2"/>
      <c r="C232" s="2"/>
      <c r="D232" s="2"/>
    </row>
    <row r="233" ht="13.5" customHeight="1">
      <c r="A233" s="21"/>
      <c r="B233" s="2"/>
      <c r="C233" s="2"/>
      <c r="D233" s="2"/>
    </row>
    <row r="234" ht="13.5" customHeight="1">
      <c r="A234" s="21"/>
      <c r="B234" s="2"/>
      <c r="C234" s="2"/>
      <c r="D234" s="2"/>
    </row>
    <row r="235" ht="13.5" customHeight="1">
      <c r="A235" s="21"/>
      <c r="B235" s="2"/>
      <c r="C235" s="2"/>
      <c r="D235" s="2"/>
    </row>
    <row r="236" ht="13.5" customHeight="1">
      <c r="A236" s="21"/>
      <c r="B236" s="2"/>
      <c r="C236" s="2"/>
      <c r="D236" s="2"/>
    </row>
    <row r="237" ht="13.5" customHeight="1">
      <c r="A237" s="21"/>
      <c r="B237" s="2"/>
      <c r="C237" s="2"/>
      <c r="D237" s="2"/>
    </row>
    <row r="238" ht="13.5" customHeight="1">
      <c r="A238" s="21"/>
      <c r="B238" s="2"/>
      <c r="C238" s="2"/>
      <c r="D238" s="2"/>
    </row>
    <row r="239" ht="13.5" customHeight="1">
      <c r="A239" s="21"/>
      <c r="B239" s="2"/>
      <c r="C239" s="2"/>
      <c r="D239" s="2"/>
    </row>
    <row r="240" ht="13.5" customHeight="1">
      <c r="A240" s="21"/>
      <c r="B240" s="2"/>
      <c r="C240" s="2"/>
      <c r="D240" s="2"/>
    </row>
    <row r="241" ht="13.5" customHeight="1">
      <c r="A241" s="21"/>
      <c r="B241" s="2"/>
      <c r="C241" s="2"/>
      <c r="D241" s="2"/>
    </row>
    <row r="242" ht="13.5" customHeight="1">
      <c r="A242" s="21"/>
      <c r="B242" s="2"/>
      <c r="C242" s="2"/>
      <c r="D242" s="2"/>
    </row>
    <row r="243" ht="13.5" customHeight="1">
      <c r="A243" s="21"/>
      <c r="B243" s="2"/>
      <c r="C243" s="2"/>
      <c r="D243" s="2"/>
    </row>
    <row r="244" ht="13.5" customHeight="1">
      <c r="A244" s="21"/>
      <c r="B244" s="2"/>
      <c r="C244" s="2"/>
      <c r="D244" s="2"/>
    </row>
    <row r="245" ht="13.5" customHeight="1">
      <c r="A245" s="21"/>
      <c r="B245" s="2"/>
      <c r="C245" s="2"/>
      <c r="D245" s="2"/>
    </row>
    <row r="246" ht="13.5" customHeight="1">
      <c r="A246" s="21"/>
      <c r="B246" s="2"/>
      <c r="C246" s="2"/>
      <c r="D246" s="2"/>
    </row>
    <row r="247" ht="13.5" customHeight="1">
      <c r="A247" s="21"/>
      <c r="B247" s="2"/>
      <c r="C247" s="2"/>
      <c r="D247" s="2"/>
    </row>
    <row r="248" ht="13.5" customHeight="1">
      <c r="A248" s="21"/>
      <c r="B248" s="2"/>
      <c r="C248" s="2"/>
      <c r="D248" s="2"/>
    </row>
    <row r="249" ht="13.5" customHeight="1">
      <c r="A249" s="21"/>
      <c r="B249" s="2"/>
      <c r="C249" s="2"/>
      <c r="D249" s="2"/>
    </row>
    <row r="250" ht="13.5" customHeight="1">
      <c r="A250" s="21"/>
      <c r="B250" s="2"/>
      <c r="C250" s="2"/>
      <c r="D250" s="2"/>
    </row>
    <row r="251" ht="13.5" customHeight="1">
      <c r="A251" s="21"/>
      <c r="B251" s="2"/>
      <c r="C251" s="2"/>
      <c r="D251" s="2"/>
    </row>
    <row r="252" ht="13.5" customHeight="1">
      <c r="A252" s="21"/>
      <c r="B252" s="2"/>
      <c r="C252" s="2"/>
      <c r="D252" s="2"/>
    </row>
    <row r="253" ht="13.5" customHeight="1">
      <c r="A253" s="21"/>
      <c r="B253" s="2"/>
      <c r="C253" s="2"/>
      <c r="D253" s="2"/>
    </row>
    <row r="254" ht="13.5" customHeight="1">
      <c r="A254" s="21"/>
      <c r="B254" s="2"/>
      <c r="C254" s="2"/>
      <c r="D254" s="2"/>
    </row>
    <row r="255" ht="13.5" customHeight="1">
      <c r="A255" s="21"/>
      <c r="B255" s="2"/>
      <c r="C255" s="2"/>
      <c r="D255" s="2"/>
    </row>
    <row r="256" ht="13.5" customHeight="1">
      <c r="A256" s="21"/>
      <c r="B256" s="2"/>
      <c r="C256" s="2"/>
      <c r="D256" s="2"/>
    </row>
    <row r="257" ht="13.5" customHeight="1">
      <c r="A257" s="21"/>
      <c r="B257" s="2"/>
      <c r="C257" s="2"/>
      <c r="D257" s="2"/>
    </row>
    <row r="258" ht="13.5" customHeight="1">
      <c r="A258" s="21"/>
      <c r="B258" s="2"/>
      <c r="C258" s="2"/>
      <c r="D258" s="2"/>
    </row>
    <row r="259" ht="13.5" customHeight="1">
      <c r="A259" s="21"/>
      <c r="B259" s="2"/>
      <c r="C259" s="2"/>
      <c r="D259" s="2"/>
    </row>
    <row r="260" ht="13.5" customHeight="1">
      <c r="A260" s="21"/>
      <c r="B260" s="2"/>
      <c r="C260" s="2"/>
      <c r="D260" s="2"/>
    </row>
    <row r="261" ht="13.5" customHeight="1">
      <c r="A261" s="21"/>
      <c r="B261" s="2"/>
      <c r="C261" s="2"/>
      <c r="D261" s="2"/>
    </row>
    <row r="262" ht="13.5" customHeight="1">
      <c r="A262" s="21"/>
      <c r="B262" s="2"/>
      <c r="C262" s="2"/>
      <c r="D262" s="2"/>
    </row>
    <row r="263" ht="13.5" customHeight="1">
      <c r="A263" s="21"/>
      <c r="B263" s="2"/>
      <c r="C263" s="2"/>
      <c r="D263" s="2"/>
    </row>
    <row r="264" ht="13.5" customHeight="1">
      <c r="A264" s="21"/>
      <c r="B264" s="2"/>
      <c r="C264" s="2"/>
      <c r="D264" s="2"/>
    </row>
    <row r="265" ht="13.5" customHeight="1">
      <c r="A265" s="21"/>
      <c r="B265" s="2"/>
      <c r="C265" s="2"/>
      <c r="D265" s="2"/>
    </row>
    <row r="266" ht="13.5" customHeight="1">
      <c r="A266" s="21"/>
      <c r="B266" s="2"/>
      <c r="C266" s="2"/>
      <c r="D266" s="2"/>
    </row>
    <row r="267" ht="13.5" customHeight="1">
      <c r="A267" s="21"/>
      <c r="B267" s="2"/>
      <c r="C267" s="2"/>
      <c r="D267" s="2"/>
    </row>
    <row r="268" ht="13.5" customHeight="1">
      <c r="A268" s="21"/>
      <c r="B268" s="2"/>
      <c r="C268" s="2"/>
      <c r="D268" s="2"/>
    </row>
    <row r="269" ht="13.5" customHeight="1">
      <c r="A269" s="21"/>
      <c r="B269" s="2"/>
      <c r="C269" s="2"/>
      <c r="D269" s="2"/>
    </row>
    <row r="270" ht="13.5" customHeight="1">
      <c r="A270" s="21"/>
      <c r="B270" s="2"/>
      <c r="C270" s="2"/>
      <c r="D270" s="2"/>
    </row>
    <row r="271" ht="13.5" customHeight="1">
      <c r="A271" s="21"/>
      <c r="B271" s="2"/>
      <c r="C271" s="2"/>
      <c r="D271" s="2"/>
    </row>
    <row r="272" ht="13.5" customHeight="1">
      <c r="A272" s="21"/>
      <c r="B272" s="2"/>
      <c r="C272" s="2"/>
      <c r="D272" s="2"/>
    </row>
    <row r="273" ht="13.5" customHeight="1">
      <c r="A273" s="21"/>
      <c r="B273" s="2"/>
      <c r="C273" s="2"/>
      <c r="D273" s="2"/>
    </row>
    <row r="274" ht="13.5" customHeight="1">
      <c r="A274" s="21"/>
      <c r="B274" s="2"/>
      <c r="C274" s="2"/>
      <c r="D274" s="2"/>
    </row>
    <row r="275" ht="13.5" customHeight="1">
      <c r="A275" s="21"/>
      <c r="B275" s="2"/>
      <c r="C275" s="2"/>
      <c r="D275" s="2"/>
    </row>
    <row r="276" ht="13.5" customHeight="1">
      <c r="A276" s="21"/>
      <c r="B276" s="2"/>
      <c r="C276" s="2"/>
      <c r="D276" s="2"/>
    </row>
    <row r="277" ht="13.5" customHeight="1">
      <c r="A277" s="21"/>
      <c r="B277" s="2"/>
      <c r="C277" s="2"/>
      <c r="D277" s="2"/>
    </row>
    <row r="278" ht="13.5" customHeight="1">
      <c r="A278" s="21"/>
      <c r="B278" s="2"/>
      <c r="C278" s="2"/>
      <c r="D278" s="2"/>
    </row>
    <row r="279" ht="13.5" customHeight="1">
      <c r="A279" s="21"/>
      <c r="B279" s="2"/>
      <c r="C279" s="2"/>
      <c r="D279" s="2"/>
    </row>
    <row r="280" ht="13.5" customHeight="1">
      <c r="A280" s="21"/>
      <c r="B280" s="2"/>
      <c r="C280" s="2"/>
      <c r="D280" s="2"/>
    </row>
    <row r="281" ht="13.5" customHeight="1">
      <c r="A281" s="21"/>
      <c r="B281" s="2"/>
      <c r="C281" s="2"/>
      <c r="D281" s="2"/>
    </row>
    <row r="282" ht="13.5" customHeight="1">
      <c r="A282" s="21"/>
      <c r="B282" s="2"/>
      <c r="C282" s="2"/>
      <c r="D282" s="2"/>
    </row>
    <row r="283" ht="13.5" customHeight="1">
      <c r="A283" s="21"/>
      <c r="B283" s="2"/>
      <c r="C283" s="2"/>
      <c r="D283" s="2"/>
    </row>
    <row r="284" ht="13.5" customHeight="1">
      <c r="A284" s="21"/>
      <c r="B284" s="2"/>
      <c r="C284" s="2"/>
      <c r="D284" s="2"/>
    </row>
    <row r="285" ht="13.5" customHeight="1">
      <c r="A285" s="21"/>
      <c r="B285" s="2"/>
      <c r="C285" s="2"/>
      <c r="D285" s="2"/>
    </row>
    <row r="286" ht="13.5" customHeight="1">
      <c r="A286" s="21"/>
      <c r="B286" s="2"/>
      <c r="C286" s="2"/>
      <c r="D286" s="2"/>
    </row>
    <row r="287" ht="13.5" customHeight="1">
      <c r="A287" s="21"/>
      <c r="B287" s="2"/>
      <c r="C287" s="2"/>
      <c r="D287" s="2"/>
    </row>
    <row r="288" ht="13.5" customHeight="1">
      <c r="A288" s="21"/>
      <c r="B288" s="2"/>
      <c r="C288" s="2"/>
      <c r="D288" s="2"/>
    </row>
    <row r="289" ht="13.5" customHeight="1">
      <c r="A289" s="21"/>
      <c r="B289" s="2"/>
      <c r="C289" s="2"/>
      <c r="D289" s="2"/>
    </row>
    <row r="290" ht="13.5" customHeight="1">
      <c r="A290" s="21"/>
      <c r="B290" s="2"/>
      <c r="C290" s="2"/>
      <c r="D290" s="2"/>
    </row>
    <row r="291" ht="13.5" customHeight="1">
      <c r="A291" s="21"/>
      <c r="B291" s="2"/>
      <c r="C291" s="2"/>
      <c r="D291" s="2"/>
    </row>
    <row r="292" ht="13.5" customHeight="1">
      <c r="A292" s="21"/>
      <c r="B292" s="2"/>
      <c r="C292" s="2"/>
      <c r="D292" s="2"/>
    </row>
    <row r="293" ht="13.5" customHeight="1">
      <c r="A293" s="21"/>
      <c r="B293" s="2"/>
      <c r="C293" s="2"/>
      <c r="D293" s="2"/>
    </row>
    <row r="294" ht="13.5" customHeight="1">
      <c r="A294" s="21"/>
      <c r="B294" s="2"/>
      <c r="C294" s="2"/>
      <c r="D294" s="2"/>
    </row>
    <row r="295" ht="13.5" customHeight="1">
      <c r="A295" s="21"/>
      <c r="B295" s="2"/>
      <c r="C295" s="2"/>
      <c r="D295" s="2"/>
    </row>
    <row r="296" ht="13.5" customHeight="1">
      <c r="A296" s="21"/>
      <c r="B296" s="2"/>
      <c r="C296" s="2"/>
      <c r="D296" s="2"/>
    </row>
    <row r="297" ht="13.5" customHeight="1">
      <c r="A297" s="21"/>
      <c r="B297" s="2"/>
      <c r="C297" s="2"/>
      <c r="D297" s="2"/>
    </row>
    <row r="298" ht="13.5" customHeight="1">
      <c r="A298" s="21"/>
      <c r="B298" s="2"/>
      <c r="C298" s="2"/>
      <c r="D298" s="2"/>
    </row>
    <row r="299" ht="13.5" customHeight="1">
      <c r="A299" s="21"/>
      <c r="B299" s="2"/>
      <c r="C299" s="2"/>
      <c r="D299" s="2"/>
    </row>
    <row r="300" ht="13.5" customHeight="1">
      <c r="A300" s="21"/>
      <c r="B300" s="2"/>
      <c r="C300" s="2"/>
      <c r="D300" s="2"/>
    </row>
    <row r="301" ht="13.5" customHeight="1">
      <c r="A301" s="21"/>
      <c r="B301" s="2"/>
      <c r="C301" s="2"/>
      <c r="D301" s="2"/>
    </row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