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윤지용\Desktop\ISCC EU Master\현대오일뱅크 심사 자료\1_TPO Co-processing 신규\3-c_Mass Balance &amp; GHG\GHG\0. 최종 고객사 납품\GHG공정별.계산시트\인도\"/>
    </mc:Choice>
  </mc:AlternateContent>
  <xr:revisionPtr revIDLastSave="0" documentId="13_ncr:1_{8C77503D-F21B-433A-88C5-B5E438CA42CD}" xr6:coauthVersionLast="47" xr6:coauthVersionMax="47" xr10:uidLastSave="{00000000-0000-0000-0000-000000000000}"/>
  <bookViews>
    <workbookView xWindow="-96" yWindow="0" windowWidth="11712" windowHeight="13776" xr2:uid="{00000000-000D-0000-FFFF-FFFF00000000}"/>
  </bookViews>
  <sheets>
    <sheet name="cover" sheetId="1" r:id="rId1"/>
    <sheet name="e_p_HCR" sheetId="2" r:id="rId2"/>
    <sheet name="e_td,down.Opt1.UK" sheetId="3" r:id="rId3"/>
    <sheet name="reference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9" i="3" l="1"/>
  <c r="E28" i="3"/>
  <c r="B21" i="3"/>
  <c r="B17" i="3"/>
  <c r="E16" i="3"/>
  <c r="B9" i="3"/>
  <c r="A29" i="3" s="1"/>
  <c r="C6" i="3"/>
  <c r="B6" i="3"/>
  <c r="A107" i="2"/>
  <c r="B105" i="2"/>
  <c r="B102" i="2"/>
  <c r="B101" i="2"/>
  <c r="A101" i="2"/>
  <c r="B99" i="2"/>
  <c r="B103" i="2" s="1"/>
  <c r="D95" i="2"/>
  <c r="A92" i="2"/>
  <c r="B90" i="2"/>
  <c r="B86" i="2"/>
  <c r="A86" i="2"/>
  <c r="B81" i="2"/>
  <c r="B83" i="2" s="1"/>
  <c r="B84" i="2" s="1"/>
  <c r="D78" i="2"/>
  <c r="A75" i="2"/>
  <c r="B73" i="2"/>
  <c r="B69" i="2"/>
  <c r="A69" i="2"/>
  <c r="B67" i="2"/>
  <c r="B71" i="2" s="1"/>
  <c r="A64" i="2"/>
  <c r="D62" i="2"/>
  <c r="A60" i="2"/>
  <c r="B58" i="2"/>
  <c r="B56" i="2"/>
  <c r="B54" i="2"/>
  <c r="A54" i="2"/>
  <c r="B52" i="2"/>
  <c r="A49" i="2"/>
  <c r="D47" i="2"/>
  <c r="A42" i="2"/>
  <c r="B40" i="2"/>
  <c r="B36" i="2"/>
  <c r="A36" i="2"/>
  <c r="B34" i="2"/>
  <c r="B38" i="2" s="1"/>
  <c r="B41" i="2" s="1"/>
  <c r="A31" i="2"/>
  <c r="D29" i="2"/>
  <c r="A25" i="2"/>
  <c r="B23" i="2"/>
  <c r="B21" i="2"/>
  <c r="B24" i="2" s="1"/>
  <c r="C19" i="2"/>
  <c r="A19" i="2"/>
  <c r="B17" i="2"/>
  <c r="C16" i="2"/>
  <c r="C15" i="2"/>
  <c r="A15" i="2"/>
  <c r="D13" i="2"/>
  <c r="C7" i="2"/>
  <c r="B7" i="2"/>
  <c r="A4" i="2"/>
  <c r="C135" i="1"/>
  <c r="C134" i="1"/>
  <c r="A134" i="1"/>
  <c r="C133" i="1"/>
  <c r="A133" i="1"/>
  <c r="C132" i="1"/>
  <c r="A132" i="1"/>
  <c r="C131" i="1"/>
  <c r="A131" i="1"/>
  <c r="C130" i="1"/>
  <c r="A130" i="1"/>
  <c r="C129" i="1"/>
  <c r="A129" i="1"/>
  <c r="C128" i="1"/>
  <c r="A128" i="1"/>
  <c r="C127" i="1"/>
  <c r="A127" i="1"/>
  <c r="C126" i="1"/>
  <c r="A126" i="1"/>
  <c r="E125" i="1"/>
  <c r="A122" i="1"/>
  <c r="A121" i="1"/>
  <c r="A120" i="1"/>
  <c r="A119" i="1"/>
  <c r="A118" i="1"/>
  <c r="A117" i="1"/>
  <c r="A116" i="1"/>
  <c r="A115" i="1"/>
  <c r="A114" i="1"/>
  <c r="E113" i="1"/>
  <c r="A110" i="1"/>
  <c r="A109" i="1"/>
  <c r="A108" i="1"/>
  <c r="A107" i="1"/>
  <c r="A106" i="1"/>
  <c r="A105" i="1"/>
  <c r="A104" i="1"/>
  <c r="A103" i="1"/>
  <c r="A102" i="1"/>
  <c r="E101" i="1"/>
  <c r="A89" i="1"/>
  <c r="C72" i="1"/>
  <c r="C71" i="1"/>
  <c r="B74" i="1" s="1"/>
  <c r="B68" i="1"/>
  <c r="C67" i="1"/>
  <c r="B61" i="1"/>
  <c r="B81" i="1" s="1"/>
  <c r="A55" i="1"/>
  <c r="B44" i="1"/>
  <c r="B50" i="1" s="1"/>
  <c r="B62" i="1" s="1"/>
  <c r="B82" i="1" s="1"/>
  <c r="A44" i="1"/>
  <c r="D42" i="1"/>
  <c r="A42" i="1"/>
  <c r="D41" i="1"/>
  <c r="A41" i="1"/>
  <c r="A30" i="1"/>
  <c r="A16" i="1"/>
  <c r="B15" i="1"/>
  <c r="E7" i="1"/>
  <c r="B108" i="1" l="1"/>
  <c r="B132" i="1"/>
  <c r="B120" i="1"/>
  <c r="B88" i="2"/>
  <c r="B91" i="2" s="1"/>
  <c r="B92" i="2"/>
  <c r="B131" i="1"/>
  <c r="B107" i="1"/>
  <c r="B119" i="1"/>
  <c r="B74" i="2"/>
  <c r="B75" i="2"/>
  <c r="B106" i="2"/>
  <c r="B107" i="2"/>
  <c r="B25" i="2"/>
  <c r="B59" i="2"/>
  <c r="B5" i="2" s="1"/>
  <c r="B4" i="2" s="1"/>
  <c r="B19" i="1" s="1"/>
  <c r="B48" i="1"/>
  <c r="C20" i="2"/>
  <c r="A17" i="3"/>
  <c r="B4" i="3" s="1"/>
  <c r="B21" i="1" s="1"/>
  <c r="B60" i="1" s="1"/>
  <c r="B80" i="1" s="1"/>
  <c r="B51" i="1"/>
  <c r="B63" i="1" s="1"/>
  <c r="B83" i="1" s="1"/>
  <c r="B42" i="2"/>
  <c r="B46" i="1"/>
  <c r="B56" i="1" s="1"/>
  <c r="B76" i="1" s="1"/>
  <c r="B47" i="1"/>
  <c r="B57" i="1" s="1"/>
  <c r="B77" i="1" s="1"/>
  <c r="B49" i="1"/>
  <c r="B59" i="1" s="1"/>
  <c r="B79" i="1" s="1"/>
  <c r="B52" i="1"/>
  <c r="B64" i="1" s="1"/>
  <c r="B84" i="1" s="1"/>
  <c r="B58" i="1" l="1"/>
  <c r="B78" i="1" s="1"/>
  <c r="B116" i="1" s="1"/>
  <c r="B103" i="1"/>
  <c r="B127" i="1"/>
  <c r="B115" i="1"/>
  <c r="B109" i="1"/>
  <c r="B133" i="1"/>
  <c r="B121" i="1"/>
  <c r="B106" i="1"/>
  <c r="B118" i="1"/>
  <c r="B130" i="1"/>
  <c r="B102" i="1"/>
  <c r="B89" i="1"/>
  <c r="B126" i="1"/>
  <c r="B114" i="1"/>
  <c r="B60" i="2"/>
  <c r="B129" i="1"/>
  <c r="B117" i="1"/>
  <c r="B105" i="1"/>
  <c r="B122" i="1"/>
  <c r="B134" i="1"/>
  <c r="B110" i="1"/>
  <c r="B128" i="1" l="1"/>
  <c r="B104" i="1"/>
  <c r="B90" i="1"/>
  <c r="B94" i="1"/>
  <c r="B93" i="1"/>
  <c r="B92" i="1"/>
  <c r="B135" i="1" l="1"/>
  <c r="B98" i="1"/>
  <c r="B96" i="1"/>
  <c r="B111" i="1"/>
  <c r="B123" i="1"/>
  <c r="B9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8" authorId="0" shapeId="0" xr:uid="{00000000-0006-0000-0000-000001000000}">
      <text>
        <r>
          <rPr>
            <sz val="10"/>
            <color rgb="FF000000"/>
            <rFont val="Arial"/>
            <scheme val="minor"/>
          </rPr>
          <t>Primary bio yield (151일 누적, ton). 출처: 마스터 첫 탭 'bio(Jan-May 2025)수율 변경'.
HCR 녹색 셀(Primary) 합계 = 56.528119 ton.</t>
        </r>
      </text>
    </comment>
    <comment ref="B42" authorId="0" shapeId="0" xr:uid="{00000000-0006-0000-0000-000003000000}">
      <text>
        <r>
          <rPr>
            <sz val="10"/>
            <color rgb="FF000000"/>
            <rFont val="Arial"/>
            <scheme val="minor"/>
          </rPr>
          <t>Primary bio weighted-avg LHV (GJ/t).
= Σ(bio_mass_i × LHV_i) / Σbio_mass_i
IPCC 2006 GL Vol.2 Ch.1 / ISCC EU 205 §5.4 default.</t>
        </r>
      </text>
    </comment>
    <comment ref="C68" authorId="0" shapeId="0" xr:uid="{00000000-0006-0000-0000-000004000000}">
      <text>
        <r>
          <rPr>
            <sz val="10"/>
            <color rgb="FF000000"/>
            <rFont val="Arial"/>
            <scheme val="minor"/>
          </rPr>
          <t>Primary (ISCC 인증) = BIO-KERO 16.30 + BIO-LGO 35.23 + BIO-HN 4.99 = 56.52 ton (151일)</t>
        </r>
      </text>
    </comment>
    <comment ref="D68" authorId="0" shapeId="0" xr:uid="{00000000-0006-0000-0000-000005000000}">
      <text>
        <r>
          <rPr>
            <sz val="10"/>
            <color rgb="FF000000"/>
            <rFont val="Arial"/>
            <scheme val="minor"/>
          </rPr>
          <t>Primary 가중 평균 LHV = (16.30×43.5 + 35.23×43.0 + 4.99×43.5) / 56.52</t>
        </r>
      </text>
    </comment>
    <comment ref="C69" authorId="0" shapeId="0" xr:uid="{00000000-0006-0000-0000-000006000000}">
      <text>
        <r>
          <rPr>
            <sz val="10"/>
            <color rgb="FF000000"/>
            <rFont val="Arial"/>
            <scheme val="minor"/>
          </rPr>
          <t>Co-product = 외부 판매 carbon-bearing stream 으로 분배된 bio mass 의 합.
Bio dispersed total = bio_input (117.348889) - Primary bio (56.528119)
                    = 60.820770 ton
분배 결과: LPG 0.2997, LN 2.9634, Hydrowax 57.5577
분모 제외: H₂S/H₂(waste), Fuel Gas(internal), SLOP/Wash Naph(recycle), 동일 stream의 fossil 부분(cascade primary).</t>
        </r>
      </text>
    </comment>
    <comment ref="D69" authorId="0" shapeId="0" xr:uid="{00000000-0006-0000-0000-000007000000}">
      <text>
        <r>
          <rPr>
            <sz val="10"/>
            <color rgb="FF000000"/>
            <rFont val="Arial"/>
            <scheme val="minor"/>
          </rPr>
          <t>분배 bio 의 LHV weighted-avg (GJ/t).
= Σ(dispersed_i × LHV_i) / Σ dispersed_i.</t>
        </r>
      </text>
    </comment>
    <comment ref="E101" authorId="0" shapeId="0" xr:uid="{00000000-0006-0000-0000-000008000000}">
      <text>
        <r>
          <rPr>
            <sz val="10"/>
            <color rgb="FF000000"/>
            <rFont val="Arial"/>
            <scheme val="minor"/>
          </rPr>
          <t>Isidor B.D. Yu:
Source: IPCC 2006 Guidelines for National GHG Inventories, Volume 2 (Energy), Chapter 1, Table 1.2 — Default net calorific values (NCVs). Other Kerosene NCV = 43.8 TJ/Gg (range 42.4–45.2). Applied LHV: 43.5 MJ/kg.
URL: https://www.ipcc-nggip.iges.or.jp/public/2006gl/pdf/2_Volume2/V2_1_Ch1_Introduction.pdf</t>
        </r>
      </text>
    </comment>
    <comment ref="E113" authorId="0" shapeId="0" xr:uid="{00000000-0006-0000-0000-000009000000}">
      <text>
        <r>
          <rPr>
            <sz val="10"/>
            <color rgb="FF000000"/>
            <rFont val="Arial"/>
            <scheme val="minor"/>
          </rPr>
          <t>Isidor B.D. Yu:
Source: IPCC 2006 Guidelines for National GHG Inventories, Volume 2 (Energy), Chapter 1, Table 1.2 — Default net calorific values (NCVs). Gas/Diesel Oil NCV = 43.0 TJ/Gg (range 41.4–44.6). Applied LHV: 43.0 MJ/kg.
URL: https://www.ipcc-nggip.iges.or.jp/public/2006gl/pdf/2_Volume2/V2_1_Ch1_Introduction.pdf</t>
        </r>
      </text>
    </comment>
    <comment ref="E125" authorId="0" shapeId="0" xr:uid="{00000000-0006-0000-0000-00000A000000}">
      <text>
        <r>
          <rPr>
            <sz val="10"/>
            <color rgb="FF000000"/>
            <rFont val="Arial"/>
            <scheme val="minor"/>
          </rPr>
          <t>Isidor B.D. Yu:
Source: IPCC 2006 Guidelines for National GHG Inventories, Volume 2 (Energy), Chapter 1, Table 1.2 — Default net calorific values (NCVs). Naphtha NCV = 44.5 TJ/Gg (range 41.8–46.5). Applied LHV: 43.5 MJ/kg (company-specific value within IPCC confidence interval).
URL: https://www.ipcc-nggip.iges.or.jp/public/2006gl/pdf/2_Volume2/V2_1_Ch1_Introduction.pdf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31" authorId="0" shapeId="0" xr:uid="{00000000-0006-0000-0100-000001000000}">
      <text>
        <r>
          <rPr>
            <sz val="10"/>
            <color rgb="FF000000"/>
            <rFont val="Arial"/>
            <scheme val="minor"/>
          </rPr>
          <t xml:space="preserve">Isidor B.D. Yu:LNG 사용량.
</t>
        </r>
      </text>
    </comment>
    <comment ref="B50" authorId="0" shapeId="0" xr:uid="{00000000-0006-0000-0100-000002000000}">
      <text>
        <r>
          <rPr>
            <sz val="10"/>
            <color rgb="FF000000"/>
            <rFont val="Arial"/>
            <scheme val="minor"/>
          </rPr>
          <t>윤지용:
Amount of Consumption = 86,159,931.64 kg
× Enthalpy = 3.2136 MJ/kg
= Energy = 276,883,556.32 MJ</t>
        </r>
      </text>
    </comment>
    <comment ref="E50" authorId="0" shapeId="0" xr:uid="{00000000-0006-0000-0100-000003000000}">
      <text>
        <r>
          <rPr>
            <sz val="10"/>
            <color rgb="FF000000"/>
            <rFont val="Arial"/>
            <scheme val="minor"/>
          </rPr>
          <t>Isidor B.D. Yu:
Source: NIST Chemistry WebBook, Saturation Properties of Water at 100°C (1 atm)
- Vapor density: 0.598 kg/m³
- Latent heat of vaporization: 2,257 kJ/kg = 2.257 MJ/kg
- Conversion: 0.598 × 2.257 = 1.3497 MJ/m³
https://webbook.nist.gov/cgi/fluid.cgi?ID=C7732185&amp;Action=Page</t>
        </r>
      </text>
    </comment>
    <comment ref="B65" authorId="0" shapeId="0" xr:uid="{00000000-0006-0000-0100-000004000000}">
      <text>
        <r>
          <rPr>
            <sz val="10"/>
            <color rgb="FF000000"/>
            <rFont val="Arial"/>
            <scheme val="minor"/>
          </rPr>
          <t>윤지용:
Amount of Consumption = 20,797,795.53 kg
× Enthalpy = 2.9431 MJ/kg
= Energy = 61,209,992.02 MJ</t>
        </r>
      </text>
    </comment>
    <comment ref="E65" authorId="0" shapeId="0" xr:uid="{00000000-0006-0000-0100-000005000000}">
      <text>
        <r>
          <rPr>
            <sz val="10"/>
            <color rgb="FF000000"/>
            <rFont val="Arial"/>
            <scheme val="minor"/>
          </rPr>
          <t>Isidor B.D. Yu:
Source: NIST Chemistry WebBook, Saturation Properties of Water at 100°C (1 atm)
- Vapor density: 0.598 kg/m³
- Latent heat of vaporization: 2,257 kJ/kg = 2.257 MJ/kg
- Conversion: 0.598 × 2.257 = 1.3497 MJ/m³
https://webbook.nist.gov/cgi/fluid.cgi?ID=C7732185&amp;Action=Page</t>
        </r>
      </text>
    </comment>
    <comment ref="B81" authorId="0" shapeId="0" xr:uid="{00000000-0006-0000-0100-000006000000}">
      <text>
        <r>
          <rPr>
            <sz val="10"/>
            <color rgb="FF000000"/>
            <rFont val="Arial"/>
            <scheme val="minor"/>
          </rPr>
          <t>[스레드 댓글]
사용 중인 버전의 Excel에서 이 스레드 댓글을 읽을 수 있지만 파일을 이후 버전의 Excel에서 열면 편집 내용이 모두 제거됩니다. 자세한 정보: https://go.microsoft.com/fwlink/?linkid=870924.
댓글:
    폐수 1톤을 1천 리터로 환산함.  COD 485mg/L의 환산계수는 링크의 관련 논문의 표1에서 참조.</t>
        </r>
      </text>
    </comment>
    <comment ref="E81" authorId="0" shapeId="0" xr:uid="{00000000-0006-0000-0100-000007000000}">
      <text>
        <r>
          <rPr>
            <sz val="10"/>
            <color rgb="FF000000"/>
            <rFont val="Arial"/>
            <scheme val="minor"/>
          </rPr>
          <t>Isidor B.D. Yu:
Source: Rahi et al., 'Recent Advancements in the Treatment of Petroleum Refinery Wastewater', MDPI Water, Vol.15, Issue 20, 3676, October 2023.
https://www.mdpi.com/2073-4441/15/20/3676
Typical PRWW COD range: 300-600 mg/L (Table 1). Applied midpoint 500 mg/L.</t>
        </r>
      </text>
    </comment>
    <comment ref="B98" authorId="0" shapeId="0" xr:uid="{00000000-0006-0000-0100-000008000000}">
      <text>
        <r>
          <rPr>
            <sz val="10"/>
            <color rgb="FF000000"/>
            <rFont val="Arial"/>
            <scheme val="minor"/>
          </rPr>
          <t>Source: CertifHy (EU Hydrogen Guarantee of Origin)
Grey hydrogen from natural gas SMR (no CCS)
= 91 gCO₂eq/MJ × 120 MJ/kgH₂ (LHV) = 10,920 gCO₂eq/kgH₂ = 10.92 kgCO₂eq/kgH₂
https://www.certifhy.eu/
참고: GREET 2019 = 75 gCO₂/MJ → 9.0 kgCO₂/kgH₂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E16" authorId="0" shapeId="0" xr:uid="{00000000-0006-0000-0200-000001000000}">
      <text>
        <r>
          <rPr>
            <sz val="10"/>
            <color rgb="FF000000"/>
            <rFont val="Arial"/>
            <scheme val="minor"/>
          </rPr>
          <t>Isidor B.D. Yu:
Source: IPU Group, EN 590 Diesel Fuel Regulations, https://www.ipu.co.uk/en590/
"To comply with EN590, fuel can contain no more than 200mg of water per kg of fuel... 200mg of water per kg of fuel represents just 0.02% water contamination."
Also confirmed by Greenergy Diesel Technical Data Sheet (BS EN 590:2022): Water content max 200 mg/kg.
https://www.greenergy.com/userfiles/media/greenergy/pdf%20uploads/2022-09-27-technicaldatasheet-diesel.pdf</t>
        </r>
      </text>
    </comment>
    <comment ref="E28" authorId="0" shapeId="0" xr:uid="{00000000-0006-0000-0200-000002000000}">
      <text>
        <r>
          <rPr>
            <sz val="10"/>
            <color rgb="FF000000"/>
            <rFont val="Arial"/>
            <scheme val="minor"/>
          </rPr>
          <t>Isidor B.D. Yu:
Source: IPU Group, EN 590 Diesel Fuel Regulations, https://www.ipu.co.uk/en590/
"To comply with EN590, fuel can contain no more than 200mg of water per kg of fuel... 200mg of water per kg of fuel represents just 0.02% water contamination."
Also confirmed by Greenergy Diesel Technical Data Sheet (BS EN 590:2022): Water content max 200 mg/kg.
https://www.greenergy.com/userfiles/media/greenergy/pdf%20uploads/2022-09-27-technicaldatasheet-diesel.pdf</t>
        </r>
      </text>
    </comment>
  </commentList>
</comments>
</file>

<file path=xl/sharedStrings.xml><?xml version="1.0" encoding="utf-8"?>
<sst xmlns="http://schemas.openxmlformats.org/spreadsheetml/2006/main" count="802" uniqueCount="381">
  <si>
    <t>GHG Calculation Report as for Carbon Intensity of a Product for COPROCESSING</t>
  </si>
  <si>
    <t>IY26181</t>
  </si>
  <si>
    <t>General Information</t>
  </si>
  <si>
    <t>Name of Calculator</t>
  </si>
  <si>
    <t>Isidor Yu</t>
  </si>
  <si>
    <t>Calculator ID</t>
  </si>
  <si>
    <t>IY</t>
  </si>
  <si>
    <t>Name of Company &amp; Site</t>
  </si>
  <si>
    <t>HD Hyundai Oilbank</t>
  </si>
  <si>
    <t>ISCC ID</t>
  </si>
  <si>
    <t>-</t>
  </si>
  <si>
    <t>Name of Product</t>
  </si>
  <si>
    <t>KERO, LGO, HN</t>
  </si>
  <si>
    <t>Product Code or ID</t>
  </si>
  <si>
    <t>Applied Period</t>
  </si>
  <si>
    <t>to</t>
  </si>
  <si>
    <t>Yield for the Applied Period</t>
  </si>
  <si>
    <t>ton_dry</t>
  </si>
  <si>
    <t>refered from</t>
  </si>
  <si>
    <t>attached file: TPO Flow 2025. ISCC EU. HD.xlsx  tab: bio(Jan-May 2025)수율 변경</t>
  </si>
  <si>
    <t>Sustainable Feed Input</t>
  </si>
  <si>
    <t>Fossil Feed Input</t>
  </si>
  <si>
    <t>Purpose of Calculation</t>
  </si>
  <si>
    <t>ISCC EU Individual Calculation</t>
  </si>
  <si>
    <t>Stage of Product</t>
  </si>
  <si>
    <t>intermediate</t>
  </si>
  <si>
    <t xml:space="preserve">Own Emissions in processing of </t>
  </si>
  <si>
    <t>(product)</t>
  </si>
  <si>
    <t>e_ec =</t>
  </si>
  <si>
    <t>(NA)</t>
  </si>
  <si>
    <t>kg CO₂ eq/ton_dry</t>
  </si>
  <si>
    <t xml:space="preserve"> e_l =</t>
  </si>
  <si>
    <t xml:space="preserve"> e_p =</t>
  </si>
  <si>
    <t>e_td,up =</t>
  </si>
  <si>
    <t>e_td,down =</t>
  </si>
  <si>
    <t>e_u =</t>
  </si>
  <si>
    <t>e_sca =</t>
  </si>
  <si>
    <t>e_ccs =</t>
  </si>
  <si>
    <t xml:space="preserve"> e_ccr =</t>
  </si>
  <si>
    <t>Adjustment and Allocation for</t>
  </si>
  <si>
    <t>CHGO</t>
  </si>
  <si>
    <t>(feedstock)</t>
  </si>
  <si>
    <t>1. Received Unit Emissions</t>
  </si>
  <si>
    <t>received e_ec =</t>
  </si>
  <si>
    <t>received e_l =</t>
  </si>
  <si>
    <t>received e_p =</t>
  </si>
  <si>
    <t>received e_td =</t>
  </si>
  <si>
    <t>received e_sca =</t>
  </si>
  <si>
    <t>received e_ccs =</t>
  </si>
  <si>
    <t>received e_ccr =</t>
  </si>
  <si>
    <t>2. Feedstock Factor and Adjusted Unit Emissions</t>
  </si>
  <si>
    <t>LHV</t>
  </si>
  <si>
    <t>total applied amount</t>
  </si>
  <si>
    <t>M_f,total =</t>
  </si>
  <si>
    <t>M_o,total =</t>
  </si>
  <si>
    <t>FF =</t>
  </si>
  <si>
    <t>M_f,total / M_o,total</t>
  </si>
  <si>
    <t>adjusted e_ec =</t>
  </si>
  <si>
    <t>adjusted received e_l =</t>
  </si>
  <si>
    <t>adjusted received e_p =</t>
  </si>
  <si>
    <t>adjusted received e_td =</t>
  </si>
  <si>
    <t>adjusted received e_sca =</t>
  </si>
  <si>
    <t>adjusted received e_ccs =</t>
  </si>
  <si>
    <t>adjusted received e_ccr =</t>
  </si>
  <si>
    <t>3. Own Emissions Plus Adjusted Received Emissions</t>
  </si>
  <si>
    <t>non-allocated e_ec =</t>
  </si>
  <si>
    <t>non-allocated e_l =</t>
  </si>
  <si>
    <t>non-allocated e_p =</t>
  </si>
  <si>
    <t>non-allocated e_td,up =</t>
  </si>
  <si>
    <t>non-allocated e_td,down =</t>
  </si>
  <si>
    <t>non-allocated e_u =</t>
  </si>
  <si>
    <t>non-allocated e_sca =</t>
  </si>
  <si>
    <t>non-allocated e_ccs =</t>
  </si>
  <si>
    <t>non-allocated e_ccr =</t>
  </si>
  <si>
    <t>4. Allocation Factor and Allocated Unit Emissions</t>
  </si>
  <si>
    <t>product name</t>
  </si>
  <si>
    <t>Primary Product</t>
  </si>
  <si>
    <t>Co-product</t>
  </si>
  <si>
    <t>co-products (ISCC 비인증 외부 판매 제품)</t>
  </si>
  <si>
    <t>E_ip =</t>
  </si>
  <si>
    <t>MJ</t>
  </si>
  <si>
    <t>E_cp =</t>
  </si>
  <si>
    <t>AF_ip =</t>
  </si>
  <si>
    <t>E_ip / E_total(E_ip+E_cp)</t>
  </si>
  <si>
    <t>=</t>
  </si>
  <si>
    <t>allocated e_ec =</t>
  </si>
  <si>
    <t>allocated e_l =</t>
  </si>
  <si>
    <t>allocated e_p =</t>
  </si>
  <si>
    <t>allocated e_td,up =</t>
  </si>
  <si>
    <t>allocated e_td,down =</t>
  </si>
  <si>
    <t>allocated e_u =</t>
  </si>
  <si>
    <t>allocated e_sca =</t>
  </si>
  <si>
    <t>allocated e_ccs =</t>
  </si>
  <si>
    <t>allocated e_ccr =</t>
  </si>
  <si>
    <t>Per Product</t>
  </si>
  <si>
    <t>Unit Emission (E) =</t>
  </si>
  <si>
    <t>e_ec + e_l + e_p + e_td + e_u - e_sca - e_ccs - e_ccr</t>
  </si>
  <si>
    <t>Carbon Intensity (CI) =</t>
  </si>
  <si>
    <t>g CO₂ eq/MJ</t>
  </si>
  <si>
    <t>E_KERO =</t>
  </si>
  <si>
    <t>E_LGO =</t>
  </si>
  <si>
    <t>E_HN =</t>
  </si>
  <si>
    <t>CI_KERO =</t>
  </si>
  <si>
    <t>CI_LGO =</t>
  </si>
  <si>
    <t>CI_HN =</t>
  </si>
  <si>
    <t>1. KERO</t>
  </si>
  <si>
    <t>(LHV = 43.5 MJ/kg)</t>
  </si>
  <si>
    <t>g CO₂ eq/MJ_biofuel</t>
  </si>
  <si>
    <t>Total E_KERO =</t>
  </si>
  <si>
    <t>2. LGO</t>
  </si>
  <si>
    <t>(LHV = 43.0 MJ/kg)</t>
  </si>
  <si>
    <t>Total E_LGO =</t>
  </si>
  <si>
    <t>3. HN</t>
  </si>
  <si>
    <t>Total E_HN =</t>
  </si>
  <si>
    <t>Emissions in Coprocessing</t>
  </si>
  <si>
    <t>e_p =</t>
  </si>
  <si>
    <t>(e_energy + e_inputs + e_wastes) / (yield of product)</t>
  </si>
  <si>
    <t xml:space="preserve">total emission of elements = </t>
  </si>
  <si>
    <t>kg CO₂ eq</t>
  </si>
  <si>
    <t>for the period of</t>
  </si>
  <si>
    <t>P1</t>
  </si>
  <si>
    <t>ELECTRICITY</t>
  </si>
  <si>
    <t>Coprocessing</t>
  </si>
  <si>
    <t>HD현대오일뱅크 운영데이터 (raw 시트 전기, 5개월 누적)</t>
  </si>
  <si>
    <t>EF</t>
  </si>
  <si>
    <t>2024 한국전력공사 전력 온실가스 배출계수 (0.478 kgCO₂eq/kWh)
URL: https://home.kepco.co.kr</t>
  </si>
  <si>
    <t>Subcalculation of Emission</t>
  </si>
  <si>
    <t>kg CO₂eq</t>
  </si>
  <si>
    <t>Fossil Scenario</t>
  </si>
  <si>
    <t>Additional Attribution</t>
  </si>
  <si>
    <t>Proportion of Coprocessing</t>
  </si>
  <si>
    <t>Allocated Emssion</t>
  </si>
  <si>
    <t>P2</t>
  </si>
  <si>
    <t>HEAT SELF-GENERATED</t>
  </si>
  <si>
    <t>with fuel gas</t>
  </si>
  <si>
    <t>Nm3</t>
  </si>
  <si>
    <t>HD현대오일뱅크 운영데이터 (raw 시트 fuel gas 사용, 5개월 누적)</t>
  </si>
  <si>
    <t>한국가스공사 LNG단위환산기</t>
  </si>
  <si>
    <t>gCO₂eq/MJ</t>
  </si>
  <si>
    <t>EC IR 2022/996 Annex IX (Natural gas combustion, 66 gCO₂eq/MJ)</t>
  </si>
  <si>
    <t>P3-1(HPS)</t>
  </si>
  <si>
    <t>by steam form</t>
  </si>
  <si>
    <t>kg</t>
  </si>
  <si>
    <t>raw 시트 R29 (스팀 HPS 월단위 합산) 5개월 직접합</t>
  </si>
  <si>
    <t>NIST WebBook (IAPWS-IF97): h = 3,213.6 kJ/kg @ 40 bar, 400°C
URL: https://webbook.nist.gov/chemistry/fluid/</t>
  </si>
  <si>
    <t>2024 한국지역난방공사 열(스팀) 온실가스 배출계수
URL: https://www.kdhc.co.kr/cont/info/info030701/view.do</t>
  </si>
  <si>
    <t>P3-2(MPS)</t>
  </si>
  <si>
    <t>raw 시트 R31+R33+R35 (스팀 MPS 월단위 합산) 5개월 직접합</t>
  </si>
  <si>
    <t>NIST WebBook (IAPWS-IF97): h = 2,943.1 kJ/kg @ 10 bar, 250°C
URL: https://webbook.nist.gov/chemistry/fluid/</t>
  </si>
  <si>
    <t>P4</t>
  </si>
  <si>
    <t>WASTE WATER</t>
  </si>
  <si>
    <t>Generated waste water at HCR</t>
  </si>
  <si>
    <t>t</t>
  </si>
  <si>
    <t>HD현대오일뱅크 운영데이터 (raw 시트 용수 합계, Sea water와 Cooling water제외)</t>
  </si>
  <si>
    <t>COD_HCR</t>
  </si>
  <si>
    <t>t_COD</t>
  </si>
  <si>
    <t>https://drive.google.com/file/d/199G57qz0AnydT_bsjgHUt77KouXwCQYQ/view?usp=sharing</t>
  </si>
  <si>
    <t>t_CH4 / t_COD</t>
  </si>
  <si>
    <t>2024년 국가 온실가스 인벤토리 보고서(p-7-38, 국가 고유 배출계수)</t>
  </si>
  <si>
    <t>t_CH4</t>
  </si>
  <si>
    <t>HD현대오일뱅크 운영데이터 (raw 시트 용수 합계, Sea water 제외)</t>
  </si>
  <si>
    <t>P5</t>
  </si>
  <si>
    <t>INPUT</t>
  </si>
  <si>
    <t>Hydrogen</t>
  </si>
  <si>
    <t>Amount of Consumption</t>
  </si>
  <si>
    <t>HD현대오일뱅크 운영데이터 (raw 시트 H2 사용량 5개월 누적, MMSCF→kg 환산)</t>
  </si>
  <si>
    <t>kgCO₂eq/kgH₂</t>
  </si>
  <si>
    <t>CertifHy EU Grey Hydrogen Default Value (SMR-based, 10.92 kgCO₂eq/kgH₂)</t>
  </si>
  <si>
    <t>Emissions in Transport and Distribution (Upstream Option1)</t>
  </si>
  <si>
    <t>e_td,up.opt1 =</t>
  </si>
  <si>
    <t>(distance) ・ (transport efficiency) ・ EF_fuel type ・ (moist weight) / (dry weight)</t>
  </si>
  <si>
    <t>TD1-1</t>
  </si>
  <si>
    <t>Name of Feedstock</t>
  </si>
  <si>
    <t>Internal Code or ID</t>
  </si>
  <si>
    <t>Transport from</t>
  </si>
  <si>
    <t>DAESAN port</t>
  </si>
  <si>
    <t>— — — — — →   to</t>
  </si>
  <si>
    <t>Plymouth port</t>
  </si>
  <si>
    <t>Distance between Cities</t>
  </si>
  <si>
    <t>km</t>
  </si>
  <si>
    <t>searoutes(https://app.searoutes.com/app/access)</t>
  </si>
  <si>
    <t>Transport Type</t>
  </si>
  <si>
    <t>Chemical/product tanker, 12,617 kt (fuel oil)</t>
  </si>
  <si>
    <t>ISCC EU 205 Default Transport Type</t>
  </si>
  <si>
    <t>Fuel Type</t>
  </si>
  <si>
    <t>Heavy fuel oil (HFO)</t>
  </si>
  <si>
    <t>ISCC EU 205 Default Fuel Type</t>
  </si>
  <si>
    <t>Transport Efficiency</t>
  </si>
  <si>
    <t>MJ/t・km</t>
  </si>
  <si>
    <t>EC IR 2022/996</t>
  </si>
  <si>
    <t>EF by Fuel Type</t>
  </si>
  <si>
    <t>g CO₂eq/MJ</t>
  </si>
  <si>
    <t>Moisture Content</t>
  </si>
  <si>
    <t>kg CO₂eq/ton_dry</t>
  </si>
  <si>
    <t>TD1-2</t>
  </si>
  <si>
    <t>GREENERGY</t>
  </si>
  <si>
    <t>Google Maps Distance (Plymouth Port → GREENERGY Plant)</t>
  </si>
  <si>
    <t>Truck (40t) — liquids &amp; pellets (Diesel)</t>
  </si>
  <si>
    <t>Diesel</t>
  </si>
  <si>
    <t>Standard values_Emission Factors</t>
  </si>
  <si>
    <t>Item</t>
  </si>
  <si>
    <t>Value</t>
  </si>
  <si>
    <t>Unit</t>
  </si>
  <si>
    <t>Application / Notes</t>
  </si>
  <si>
    <t>Source</t>
  </si>
  <si>
    <t>Fuel Combustion Emission Factors (Total lifecycle, incl. upstream)</t>
  </si>
  <si>
    <t>Transport calc (e_td), on-site machinery</t>
  </si>
  <si>
    <t>IR 2022/996, Annex IX</t>
  </si>
  <si>
    <t>Natural gas (EU mix)</t>
  </si>
  <si>
    <t>Boiler / CHP heat source (e_p)</t>
  </si>
  <si>
    <t>Marine transport, process heat</t>
  </si>
  <si>
    <t>Gasoline</t>
  </si>
  <si>
    <t>Farm machinery, transport</t>
  </si>
  <si>
    <t>Hard coal</t>
  </si>
  <si>
    <t>CHP, industrial boiler</t>
  </si>
  <si>
    <t>Lignite</t>
  </si>
  <si>
    <t>Power generation</t>
  </si>
  <si>
    <t>LPG</t>
  </si>
  <si>
    <t>Agricultural machinery, heat source</t>
  </si>
  <si>
    <t>Methanol (fossil)</t>
  </si>
  <si>
    <t>FAME catalyst (incl. combustion emissions)</t>
  </si>
  <si>
    <t>IR 2022/996, Annex IX; ISCC 205-1 Table 1</t>
  </si>
  <si>
    <t>Transport Efficiency Factors</t>
  </si>
  <si>
    <t>Truck (40t) — dry product (Diesel)</t>
  </si>
  <si>
    <t>MJ/t·km</t>
  </si>
  <si>
    <t>Most common, e_td road transport</t>
  </si>
  <si>
    <t>Biodiesel, HVO, glycerine transport</t>
  </si>
  <si>
    <t>Truck (40t) — chips &amp; similar (Diesel)</t>
  </si>
  <si>
    <t>Biomass chips transport</t>
  </si>
  <si>
    <t>Chemical tanker, 12,617 kt (HFO)</t>
  </si>
  <si>
    <t>Maritime transport — general</t>
  </si>
  <si>
    <t>Chemical tanker, 15 kt — FAME/HVO</t>
  </si>
  <si>
    <t>Maritime — FAME / HVO specific</t>
  </si>
  <si>
    <t>Chemical tanker, 22.56 kt (HFO)</t>
  </si>
  <si>
    <t>Large-scale maritime transport</t>
  </si>
  <si>
    <t>Inland bulk carrier, 8.8 kt (Diesel)</t>
  </si>
  <si>
    <t>Inland waterway transport</t>
  </si>
  <si>
    <t>Handymax bulk carrier (HFO) — Grains</t>
  </si>
  <si>
    <t>Ocean bulk — grains/feedstock</t>
  </si>
  <si>
    <t>Freight train USA (Diesel)</t>
  </si>
  <si>
    <t>Rail transport</t>
  </si>
  <si>
    <t>Rail (Electric, MV)</t>
  </si>
  <si>
    <t>Electric rail transport</t>
  </si>
  <si>
    <t>Conversion / Processing Input Emission Factors</t>
  </si>
  <si>
    <t>NaOH (Sodium hydroxide)</t>
  </si>
  <si>
    <t>gCO₂eq/kg</t>
  </si>
  <si>
    <t>Neutralization, refining process</t>
  </si>
  <si>
    <t>Sodium methoxide (Na(CH₃O))</t>
  </si>
  <si>
    <t>FAME transesterification catalyst</t>
  </si>
  <si>
    <t>H₂SO₄ (Sulphuric acid)</t>
  </si>
  <si>
    <t>Acid catalyst, pre-treatment</t>
  </si>
  <si>
    <t>H₃PO₄ (Phosphoric acid)</t>
  </si>
  <si>
    <t>Degumming process</t>
  </si>
  <si>
    <t>n-Hexane</t>
  </si>
  <si>
    <t>Oil extraction solvent</t>
  </si>
  <si>
    <t>Fuller's earth</t>
  </si>
  <si>
    <t>Bleaching process</t>
  </si>
  <si>
    <t>Pure CaO (lime)</t>
  </si>
  <si>
    <t>Process lime input</t>
  </si>
  <si>
    <t>Nitrogen (N₂)</t>
  </si>
  <si>
    <t>Inert gas application</t>
  </si>
  <si>
    <t>Ammonia (NH₃)</t>
  </si>
  <si>
    <t>Chemical processing</t>
  </si>
  <si>
    <t>Na₂CO₃ (Sodium carbonate)</t>
  </si>
  <si>
    <t>Boiler / CHP Non-CO₂ Emission Factors (CH₄ + N₂O combined)</t>
  </si>
  <si>
    <t>Natural gas boiler</t>
  </si>
  <si>
    <t>gCO₂eq/MJ feedstock</t>
  </si>
  <si>
    <t>Processing heat — NG boiler</t>
  </si>
  <si>
    <t>Natural gas CHP</t>
  </si>
  <si>
    <t>Processing heat — NG CHP</t>
  </si>
  <si>
    <t>Biogas CHP gas engine</t>
  </si>
  <si>
    <t>Biogas plant CHP</t>
  </si>
  <si>
    <t>Wood chip boiler</t>
  </si>
  <si>
    <t>Biomass heat production</t>
  </si>
  <si>
    <t>Wood pellet boiler</t>
  </si>
  <si>
    <t>Palm shells &amp; fibres boiler</t>
  </si>
  <si>
    <t>Palm mill heat production</t>
  </si>
  <si>
    <t>Hard coal CHP</t>
  </si>
  <si>
    <t>Coal-fired CHP</t>
  </si>
  <si>
    <t>National Grid Electricity Carbon Intensity (2019, used electricity MV)</t>
  </si>
  <si>
    <t>EU27 Average</t>
  </si>
  <si>
    <t>gCO₂eq/kWh</t>
  </si>
  <si>
    <t>Default EU electricity EF</t>
  </si>
  <si>
    <t>Germany</t>
  </si>
  <si>
    <t>Major biofuel market</t>
  </si>
  <si>
    <t>Netherlands</t>
  </si>
  <si>
    <t>ARA hub, key trading region</t>
  </si>
  <si>
    <t>France</t>
  </si>
  <si>
    <t>Nuclear-dominant grid</t>
  </si>
  <si>
    <t>Poland</t>
  </si>
  <si>
    <t>Coal-heavy grid</t>
  </si>
  <si>
    <t>Sweden</t>
  </si>
  <si>
    <t>Hydro/nuclear-dominant grid</t>
  </si>
  <si>
    <t>Spain</t>
  </si>
  <si>
    <t>Mixed renewables grid</t>
  </si>
  <si>
    <t>Italy</t>
  </si>
  <si>
    <t>Gas-dependent grid</t>
  </si>
  <si>
    <t>Belgium</t>
  </si>
  <si>
    <t>ARA hub region</t>
  </si>
  <si>
    <t>United Kingdom</t>
  </si>
  <si>
    <t>Key export market</t>
  </si>
  <si>
    <t>Machinery / Transport Exhaust CH₄ + N₂O Emission Factors</t>
  </si>
  <si>
    <t>Diesel — Transport (CH₄+N₂O)</t>
  </si>
  <si>
    <t>gCO₂eq/MJ diesel</t>
  </si>
  <si>
    <t>Transport exhaust non-CO₂ emissions</t>
  </si>
  <si>
    <t>Diesel — Agriculture (CH₄+N₂O)</t>
  </si>
  <si>
    <t>Farm machinery exhaust</t>
  </si>
  <si>
    <t>Diesel — Forestry (CH₄+N₂O)</t>
  </si>
  <si>
    <t>Forestry machinery exhaust</t>
  </si>
  <si>
    <t>Standard values_Low Heating value(LHV)</t>
  </si>
  <si>
    <t>LHV (MJ/kg)</t>
  </si>
  <si>
    <t>Density (kg/m³)</t>
  </si>
  <si>
    <t>Fuels — Liquids</t>
  </si>
  <si>
    <t>Transport fuel, on-site machinery</t>
  </si>
  <si>
    <t>Marine transport, process fuel</t>
  </si>
  <si>
    <t>FAME (Biodiesel)</t>
  </si>
  <si>
    <t>Final biofuel product (GHG saving denominator)</t>
  </si>
  <si>
    <t>HVO (Hydrotreated Vegetable Oil)</t>
  </si>
  <si>
    <t>—</t>
  </si>
  <si>
    <t>Co-processing / standalone HVO product</t>
  </si>
  <si>
    <t>Ethanol</t>
  </si>
  <si>
    <t>Bioethanol fuel</t>
  </si>
  <si>
    <t>Methanol</t>
  </si>
  <si>
    <t>RFNBO pathway, processing input</t>
  </si>
  <si>
    <t>DME (Dimethyl ether)</t>
  </si>
  <si>
    <t>Alternative fuel</t>
  </si>
  <si>
    <t>Syn diesel (BtL)</t>
  </si>
  <si>
    <t>Biomass-to-Liquid diesel</t>
  </si>
  <si>
    <t>Fuels — Gases</t>
  </si>
  <si>
    <t>Natural gas</t>
  </si>
  <si>
    <t>Boiler/CHP fuel, EU mix</t>
  </si>
  <si>
    <t>Agricultural / heating fuel</t>
  </si>
  <si>
    <t>Methane (CH₄)</t>
  </si>
  <si>
    <t>Biomethane reference</t>
  </si>
  <si>
    <t>Vegetable Oils / Fats (Feedstock)</t>
  </si>
  <si>
    <t>Palm oil</t>
  </si>
  <si>
    <t>Palm-based feedstock</t>
  </si>
  <si>
    <t>Rapeseed oil / PVO</t>
  </si>
  <si>
    <t>Rapeseed-based biodiesel feedstock</t>
  </si>
  <si>
    <t>Soybean oil</t>
  </si>
  <si>
    <t>Soy-based biodiesel feedstock</t>
  </si>
  <si>
    <t>Sunflower oil</t>
  </si>
  <si>
    <t>Sunflower-based feedstock</t>
  </si>
  <si>
    <t>Waste cooking oil (UCO)</t>
  </si>
  <si>
    <t>Waste/residue feedstock</t>
  </si>
  <si>
    <t>Animal fat (tallow)</t>
  </si>
  <si>
    <t>Cat 1/2/3 animal by-product</t>
  </si>
  <si>
    <t>Palm kernel oil</t>
  </si>
  <si>
    <t>Co-product of palm processing</t>
  </si>
  <si>
    <t>Fatty acids</t>
  </si>
  <si>
    <t>PFAD, acid oil, etc.</t>
  </si>
  <si>
    <t>Raw Materials / Crops</t>
  </si>
  <si>
    <t>Rapeseed (whole seed)</t>
  </si>
  <si>
    <t>Oilseed crop — cultivation</t>
  </si>
  <si>
    <t>Soybeans</t>
  </si>
  <si>
    <t>Sunflower seed</t>
  </si>
  <si>
    <t>Maize (grain)</t>
  </si>
  <si>
    <t>Ethanol feedstock</t>
  </si>
  <si>
    <t>Wheat</t>
  </si>
  <si>
    <t>Sugar beet</t>
  </si>
  <si>
    <t>Sugar cane</t>
  </si>
  <si>
    <t>FFB (Fresh Fruit Bunches)</t>
  </si>
  <si>
    <t>Palm oil extraction input</t>
  </si>
  <si>
    <t>Co-products / Residues / Biomass</t>
  </si>
  <si>
    <t>Glycerol (Glycerine)</t>
  </si>
  <si>
    <t>FAME co-product — allocation denominator</t>
  </si>
  <si>
    <t>Rapeseed oil cake</t>
  </si>
  <si>
    <t>Crushing co-product</t>
  </si>
  <si>
    <t>Soybean oil cake</t>
  </si>
  <si>
    <t>Palm kernel meal</t>
  </si>
  <si>
    <t>Palm processing co-product</t>
  </si>
  <si>
    <t>DDGS (wheat)</t>
  </si>
  <si>
    <t>Ethanol co-product</t>
  </si>
  <si>
    <t>Sugar beet pulp</t>
  </si>
  <si>
    <t>Straw</t>
  </si>
  <si>
    <t>Agricultural residue</t>
  </si>
  <si>
    <t>Wood pellets</t>
  </si>
  <si>
    <t>Biomass fuel — solid</t>
  </si>
  <si>
    <t>Wood chips</t>
  </si>
  <si>
    <t>Bagasse</t>
  </si>
  <si>
    <t>Sugar cane residue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</si>
</sst>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176" formatCode="m&quot;월 &quot;d&quot;일&quot;"/>
    <numFmt numFmtId="177" formatCode="#,##0.######"/>
    <numFmt numFmtId="178" formatCode="#,##0.##"/>
    <numFmt numFmtId="179" formatCode="#,###&quot; kg&quot;"/>
    <numFmt numFmtId="180" formatCode="#,##0.0&quot; MJ/kg&quot;"/>
    <numFmt numFmtId="181" formatCode="#,##0.########"/>
    <numFmt numFmtId="182" formatCode="#,##0.000"/>
    <numFmt numFmtId="183" formatCode="0.000"/>
    <numFmt numFmtId="184" formatCode="#,###&quot; MJ/kg&quot;"/>
    <numFmt numFmtId="185" formatCode="#,##0.000000"/>
    <numFmt numFmtId="186" formatCode="yyyy\-mm\-dd"/>
    <numFmt numFmtId="187" formatCode="&quot;table No.★ &quot;"/>
    <numFmt numFmtId="188" formatCode="#,##0.00%"/>
    <numFmt numFmtId="189" formatCode="#,##0.00000"/>
    <numFmt numFmtId="190" formatCode="#,##0.0000"/>
  </numFmts>
  <fonts count="26">
    <font>
      <sz val="10"/>
      <color rgb="FF000000"/>
      <name val="Arial"/>
      <scheme val="minor"/>
    </font>
    <font>
      <b/>
      <sz val="13"/>
      <color theme="1"/>
      <name val="Arial"/>
      <family val="2"/>
    </font>
    <font>
      <sz val="11"/>
      <color theme="1"/>
      <name val="Arial"/>
      <family val="2"/>
    </font>
    <font>
      <b/>
      <sz val="11"/>
      <color rgb="FFFFFFFF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i/>
      <sz val="11"/>
      <color theme="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sz val="10"/>
      <color rgb="FF000000"/>
      <name val="Arial"/>
      <family val="2"/>
    </font>
    <font>
      <i/>
      <sz val="9"/>
      <color rgb="FF996600"/>
      <name val="Cambria"/>
      <family val="1"/>
    </font>
    <font>
      <i/>
      <sz val="10"/>
      <color rgb="FF000000"/>
      <name val="Arial"/>
      <family val="2"/>
    </font>
    <font>
      <b/>
      <i/>
      <sz val="11"/>
      <color theme="1"/>
      <name val="Arial"/>
      <family val="2"/>
    </font>
    <font>
      <sz val="10"/>
      <color theme="1"/>
      <name val="Arial"/>
      <family val="2"/>
      <scheme val="minor"/>
    </font>
    <font>
      <u/>
      <sz val="10"/>
      <color theme="10"/>
      <name val="Arial"/>
      <family val="2"/>
    </font>
    <font>
      <u/>
      <sz val="10"/>
      <color theme="10"/>
      <name val="Arial"/>
      <family val="2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i/>
      <sz val="10"/>
      <color theme="1"/>
      <name val="Arial"/>
      <family val="2"/>
    </font>
    <font>
      <i/>
      <sz val="9"/>
      <color theme="1"/>
      <name val="Arial"/>
      <family val="2"/>
    </font>
    <font>
      <sz val="11"/>
      <color theme="1"/>
      <name val="Noto Sans"/>
      <family val="2"/>
    </font>
    <font>
      <u/>
      <sz val="10"/>
      <color theme="10"/>
      <name val="Arial"/>
      <family val="2"/>
    </font>
    <font>
      <sz val="11"/>
      <color theme="1"/>
      <name val="Malgun Gothic"/>
      <family val="3"/>
      <charset val="129"/>
    </font>
    <font>
      <u/>
      <sz val="10"/>
      <color theme="10"/>
      <name val="Arial"/>
      <family val="2"/>
    </font>
    <font>
      <u/>
      <sz val="11"/>
      <color rgb="FF0000FF"/>
      <name val="Arial"/>
      <family val="2"/>
    </font>
    <font>
      <sz val="8"/>
      <name val="Arial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90000"/>
        <bgColor rgb="FF990000"/>
      </patternFill>
    </fill>
    <fill>
      <patternFill patternType="solid">
        <fgColor rgb="FF999999"/>
        <bgColor rgb="FF999999"/>
      </patternFill>
    </fill>
    <fill>
      <patternFill patternType="solid">
        <fgColor rgb="FFFFFFFF"/>
        <bgColor rgb="FFFFFFFF"/>
      </patternFill>
    </fill>
  </fills>
  <borders count="6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1" fillId="0" borderId="0" xfId="0" applyFont="1"/>
    <xf numFmtId="0" fontId="2" fillId="0" borderId="0" xfId="0" applyFont="1"/>
    <xf numFmtId="176" fontId="2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0" fontId="3" fillId="2" borderId="1" xfId="0" applyFont="1" applyFill="1" applyBorder="1"/>
    <xf numFmtId="0" fontId="4" fillId="0" borderId="0" xfId="0" applyFont="1" applyAlignment="1">
      <alignment horizontal="left"/>
    </xf>
    <xf numFmtId="0" fontId="2" fillId="3" borderId="1" xfId="0" applyFont="1" applyFill="1" applyBorder="1"/>
    <xf numFmtId="0" fontId="5" fillId="0" borderId="0" xfId="0" applyFont="1" applyAlignment="1">
      <alignment horizontal="right"/>
    </xf>
    <xf numFmtId="0" fontId="4" fillId="0" borderId="0" xfId="0" applyFont="1"/>
    <xf numFmtId="176" fontId="2" fillId="0" borderId="0" xfId="0" applyNumberFormat="1" applyFont="1"/>
    <xf numFmtId="176" fontId="2" fillId="3" borderId="1" xfId="0" applyNumberFormat="1" applyFont="1" applyFill="1" applyBorder="1"/>
    <xf numFmtId="177" fontId="5" fillId="0" borderId="0" xfId="0" applyNumberFormat="1" applyFont="1" applyAlignment="1">
      <alignment horizontal="right"/>
    </xf>
    <xf numFmtId="178" fontId="2" fillId="3" borderId="1" xfId="0" applyNumberFormat="1" applyFont="1" applyFill="1" applyBorder="1"/>
    <xf numFmtId="0" fontId="6" fillId="0" borderId="0" xfId="0" applyFont="1"/>
    <xf numFmtId="177" fontId="2" fillId="3" borderId="1" xfId="0" applyNumberFormat="1" applyFont="1" applyFill="1" applyBorder="1"/>
    <xf numFmtId="0" fontId="7" fillId="3" borderId="1" xfId="0" applyFont="1" applyFill="1" applyBorder="1"/>
    <xf numFmtId="177" fontId="3" fillId="2" borderId="1" xfId="0" applyNumberFormat="1" applyFont="1" applyFill="1" applyBorder="1"/>
    <xf numFmtId="177" fontId="2" fillId="0" borderId="0" xfId="0" applyNumberFormat="1" applyFont="1" applyAlignment="1">
      <alignment horizontal="right"/>
    </xf>
    <xf numFmtId="0" fontId="5" fillId="0" borderId="0" xfId="0" applyFont="1"/>
    <xf numFmtId="4" fontId="7" fillId="4" borderId="1" xfId="0" applyNumberFormat="1" applyFont="1" applyFill="1" applyBorder="1"/>
    <xf numFmtId="4" fontId="2" fillId="0" borderId="0" xfId="0" applyNumberFormat="1" applyFont="1"/>
    <xf numFmtId="0" fontId="8" fillId="3" borderId="1" xfId="0" applyFont="1" applyFill="1" applyBorder="1"/>
    <xf numFmtId="0" fontId="9" fillId="0" borderId="0" xfId="0" applyFont="1" applyAlignment="1">
      <alignment horizontal="right"/>
    </xf>
    <xf numFmtId="179" fontId="2" fillId="0" borderId="0" xfId="0" applyNumberFormat="1" applyFont="1"/>
    <xf numFmtId="0" fontId="2" fillId="4" borderId="1" xfId="0" applyFont="1" applyFill="1" applyBorder="1"/>
    <xf numFmtId="2" fontId="2" fillId="0" borderId="0" xfId="0" applyNumberFormat="1" applyFont="1"/>
    <xf numFmtId="0" fontId="7" fillId="4" borderId="1" xfId="0" applyFont="1" applyFill="1" applyBorder="1"/>
    <xf numFmtId="177" fontId="2" fillId="0" borderId="0" xfId="0" applyNumberFormat="1" applyFont="1"/>
    <xf numFmtId="180" fontId="9" fillId="4" borderId="1" xfId="0" applyNumberFormat="1" applyFont="1" applyFill="1" applyBorder="1" applyAlignment="1">
      <alignment horizontal="left"/>
    </xf>
    <xf numFmtId="177" fontId="7" fillId="4" borderId="1" xfId="0" applyNumberFormat="1" applyFont="1" applyFill="1" applyBorder="1" applyAlignment="1">
      <alignment horizontal="right"/>
    </xf>
    <xf numFmtId="181" fontId="2" fillId="4" borderId="1" xfId="0" applyNumberFormat="1" applyFont="1" applyFill="1" applyBorder="1"/>
    <xf numFmtId="177" fontId="6" fillId="0" borderId="0" xfId="0" applyNumberFormat="1" applyFont="1"/>
    <xf numFmtId="0" fontId="10" fillId="0" borderId="0" xfId="0" applyFont="1"/>
    <xf numFmtId="177" fontId="4" fillId="0" borderId="0" xfId="0" applyNumberFormat="1" applyFont="1" applyAlignment="1">
      <alignment horizontal="right"/>
    </xf>
    <xf numFmtId="182" fontId="4" fillId="0" borderId="0" xfId="0" applyNumberFormat="1" applyFont="1"/>
    <xf numFmtId="183" fontId="2" fillId="0" borderId="0" xfId="0" applyNumberFormat="1" applyFont="1" applyAlignment="1">
      <alignment horizontal="right"/>
    </xf>
    <xf numFmtId="183" fontId="2" fillId="0" borderId="0" xfId="0" applyNumberFormat="1" applyFont="1"/>
    <xf numFmtId="0" fontId="4" fillId="0" borderId="0" xfId="0" applyFont="1" applyAlignment="1">
      <alignment horizontal="right"/>
    </xf>
    <xf numFmtId="178" fontId="2" fillId="0" borderId="0" xfId="0" applyNumberFormat="1" applyFont="1"/>
    <xf numFmtId="0" fontId="7" fillId="0" borderId="0" xfId="0" applyFont="1" applyAlignment="1">
      <alignment horizontal="right"/>
    </xf>
    <xf numFmtId="177" fontId="2" fillId="0" borderId="0" xfId="0" applyNumberFormat="1" applyFont="1" applyAlignment="1">
      <alignment horizontal="left"/>
    </xf>
    <xf numFmtId="0" fontId="9" fillId="0" borderId="0" xfId="0" applyFont="1"/>
    <xf numFmtId="3" fontId="2" fillId="3" borderId="1" xfId="0" applyNumberFormat="1" applyFont="1" applyFill="1" applyBorder="1" applyAlignment="1">
      <alignment horizontal="right"/>
    </xf>
    <xf numFmtId="180" fontId="2" fillId="4" borderId="1" xfId="0" applyNumberFormat="1" applyFont="1" applyFill="1" applyBorder="1"/>
    <xf numFmtId="184" fontId="2" fillId="0" borderId="0" xfId="0" applyNumberFormat="1" applyFont="1"/>
    <xf numFmtId="180" fontId="2" fillId="3" borderId="1" xfId="0" applyNumberFormat="1" applyFont="1" applyFill="1" applyBorder="1"/>
    <xf numFmtId="177" fontId="9" fillId="0" borderId="0" xfId="0" applyNumberFormat="1" applyFont="1" applyAlignment="1">
      <alignment horizontal="right"/>
    </xf>
    <xf numFmtId="178" fontId="9" fillId="0" borderId="0" xfId="0" applyNumberFormat="1" applyFont="1"/>
    <xf numFmtId="0" fontId="11" fillId="0" borderId="0" xfId="0" applyFont="1"/>
    <xf numFmtId="177" fontId="9" fillId="0" borderId="0" xfId="0" applyNumberFormat="1" applyFont="1"/>
    <xf numFmtId="3" fontId="4" fillId="0" borderId="0" xfId="0" applyNumberFormat="1" applyFont="1"/>
    <xf numFmtId="177" fontId="12" fillId="0" borderId="0" xfId="0" applyNumberFormat="1" applyFont="1"/>
    <xf numFmtId="178" fontId="4" fillId="0" borderId="0" xfId="0" applyNumberFormat="1" applyFont="1"/>
    <xf numFmtId="0" fontId="13" fillId="0" borderId="0" xfId="0" applyFont="1"/>
    <xf numFmtId="4" fontId="4" fillId="0" borderId="0" xfId="0" applyNumberFormat="1" applyFont="1"/>
    <xf numFmtId="0" fontId="12" fillId="0" borderId="0" xfId="0" applyFont="1"/>
    <xf numFmtId="0" fontId="9" fillId="4" borderId="1" xfId="0" applyFont="1" applyFill="1" applyBorder="1" applyAlignment="1">
      <alignment horizontal="right"/>
    </xf>
    <xf numFmtId="0" fontId="9" fillId="4" borderId="1" xfId="0" applyFont="1" applyFill="1" applyBorder="1"/>
    <xf numFmtId="177" fontId="9" fillId="4" borderId="1" xfId="0" applyNumberFormat="1" applyFont="1" applyFill="1" applyBorder="1"/>
    <xf numFmtId="0" fontId="14" fillId="4" borderId="1" xfId="0" applyFont="1" applyFill="1" applyBorder="1"/>
    <xf numFmtId="178" fontId="9" fillId="4" borderId="1" xfId="0" applyNumberFormat="1" applyFont="1" applyFill="1" applyBorder="1"/>
    <xf numFmtId="0" fontId="15" fillId="0" borderId="0" xfId="0" applyFont="1"/>
    <xf numFmtId="1" fontId="9" fillId="0" borderId="0" xfId="0" applyNumberFormat="1" applyFont="1"/>
    <xf numFmtId="177" fontId="13" fillId="0" borderId="0" xfId="0" applyNumberFormat="1" applyFont="1"/>
    <xf numFmtId="2" fontId="9" fillId="0" borderId="0" xfId="0" applyNumberFormat="1" applyFont="1"/>
    <xf numFmtId="2" fontId="3" fillId="2" borderId="1" xfId="0" applyNumberFormat="1" applyFont="1" applyFill="1" applyBorder="1"/>
    <xf numFmtId="0" fontId="16" fillId="0" borderId="0" xfId="0" applyFont="1" applyAlignment="1">
      <alignment horizontal="right"/>
    </xf>
    <xf numFmtId="0" fontId="17" fillId="0" borderId="0" xfId="0" applyFont="1"/>
    <xf numFmtId="177" fontId="16" fillId="0" borderId="0" xfId="0" applyNumberFormat="1" applyFont="1" applyAlignment="1">
      <alignment horizontal="right"/>
    </xf>
    <xf numFmtId="185" fontId="4" fillId="0" borderId="0" xfId="0" applyNumberFormat="1" applyFont="1"/>
    <xf numFmtId="0" fontId="18" fillId="0" borderId="0" xfId="0" applyFont="1"/>
    <xf numFmtId="186" fontId="5" fillId="0" borderId="0" xfId="0" applyNumberFormat="1" applyFont="1"/>
    <xf numFmtId="177" fontId="5" fillId="0" borderId="0" xfId="0" applyNumberFormat="1" applyFont="1"/>
    <xf numFmtId="2" fontId="5" fillId="0" borderId="0" xfId="0" applyNumberFormat="1" applyFont="1"/>
    <xf numFmtId="2" fontId="7" fillId="4" borderId="1" xfId="0" applyNumberFormat="1" applyFont="1" applyFill="1" applyBorder="1"/>
    <xf numFmtId="187" fontId="19" fillId="0" borderId="0" xfId="0" applyNumberFormat="1" applyFont="1" applyAlignment="1">
      <alignment horizontal="right"/>
    </xf>
    <xf numFmtId="4" fontId="4" fillId="3" borderId="2" xfId="0" applyNumberFormat="1" applyFont="1" applyFill="1" applyBorder="1"/>
    <xf numFmtId="0" fontId="2" fillId="0" borderId="3" xfId="0" applyFont="1" applyBorder="1" applyAlignment="1">
      <alignment horizontal="right"/>
    </xf>
    <xf numFmtId="177" fontId="2" fillId="0" borderId="3" xfId="0" applyNumberFormat="1" applyFont="1" applyBorder="1" applyAlignment="1">
      <alignment horizontal="right"/>
    </xf>
    <xf numFmtId="0" fontId="2" fillId="0" borderId="3" xfId="0" applyFont="1" applyBorder="1"/>
    <xf numFmtId="0" fontId="4" fillId="0" borderId="4" xfId="0" applyFont="1" applyBorder="1"/>
    <xf numFmtId="2" fontId="2" fillId="0" borderId="4" xfId="0" applyNumberFormat="1" applyFont="1" applyBorder="1"/>
    <xf numFmtId="0" fontId="2" fillId="0" borderId="4" xfId="0" applyFont="1" applyBorder="1" applyAlignment="1">
      <alignment horizontal="right"/>
    </xf>
    <xf numFmtId="0" fontId="2" fillId="0" borderId="4" xfId="0" applyFont="1" applyBorder="1"/>
    <xf numFmtId="177" fontId="2" fillId="0" borderId="4" xfId="0" applyNumberFormat="1" applyFont="1" applyBorder="1"/>
    <xf numFmtId="4" fontId="2" fillId="3" borderId="5" xfId="0" applyNumberFormat="1" applyFont="1" applyFill="1" applyBorder="1"/>
    <xf numFmtId="177" fontId="6" fillId="0" borderId="4" xfId="0" applyNumberFormat="1" applyFont="1" applyBorder="1"/>
    <xf numFmtId="0" fontId="2" fillId="4" borderId="5" xfId="0" applyFont="1" applyFill="1" applyBorder="1"/>
    <xf numFmtId="0" fontId="2" fillId="4" borderId="5" xfId="0" applyFont="1" applyFill="1" applyBorder="1" applyAlignment="1">
      <alignment wrapText="1"/>
    </xf>
    <xf numFmtId="4" fontId="2" fillId="0" borderId="4" xfId="0" applyNumberFormat="1" applyFont="1" applyBorder="1"/>
    <xf numFmtId="0" fontId="6" fillId="0" borderId="4" xfId="0" applyFont="1" applyBorder="1"/>
    <xf numFmtId="2" fontId="6" fillId="0" borderId="4" xfId="0" applyNumberFormat="1" applyFont="1" applyBorder="1"/>
    <xf numFmtId="188" fontId="2" fillId="0" borderId="4" xfId="0" applyNumberFormat="1" applyFont="1" applyBorder="1"/>
    <xf numFmtId="177" fontId="4" fillId="0" borderId="4" xfId="0" applyNumberFormat="1" applyFont="1" applyBorder="1"/>
    <xf numFmtId="4" fontId="4" fillId="0" borderId="4" xfId="0" applyNumberFormat="1" applyFont="1" applyBorder="1"/>
    <xf numFmtId="0" fontId="12" fillId="0" borderId="4" xfId="0" applyFont="1" applyBorder="1"/>
    <xf numFmtId="0" fontId="20" fillId="4" borderId="5" xfId="0" applyFont="1" applyFill="1" applyBorder="1"/>
    <xf numFmtId="0" fontId="21" fillId="0" borderId="0" xfId="0" applyFont="1" applyAlignment="1">
      <alignment wrapText="1"/>
    </xf>
    <xf numFmtId="177" fontId="4" fillId="0" borderId="0" xfId="0" applyNumberFormat="1" applyFont="1"/>
    <xf numFmtId="189" fontId="2" fillId="3" borderId="5" xfId="0" applyNumberFormat="1" applyFont="1" applyFill="1" applyBorder="1"/>
    <xf numFmtId="189" fontId="2" fillId="0" borderId="4" xfId="0" applyNumberFormat="1" applyFont="1" applyBorder="1"/>
    <xf numFmtId="3" fontId="3" fillId="2" borderId="1" xfId="0" applyNumberFormat="1" applyFont="1" applyFill="1" applyBorder="1"/>
    <xf numFmtId="3" fontId="5" fillId="0" borderId="0" xfId="0" applyNumberFormat="1" applyFont="1"/>
    <xf numFmtId="3" fontId="2" fillId="0" borderId="0" xfId="0" applyNumberFormat="1" applyFont="1"/>
    <xf numFmtId="187" fontId="19" fillId="0" borderId="3" xfId="0" applyNumberFormat="1" applyFont="1" applyBorder="1" applyAlignment="1">
      <alignment horizontal="right"/>
    </xf>
    <xf numFmtId="3" fontId="2" fillId="0" borderId="4" xfId="0" applyNumberFormat="1" applyFont="1" applyBorder="1"/>
    <xf numFmtId="187" fontId="19" fillId="0" borderId="4" xfId="0" applyNumberFormat="1" applyFont="1" applyBorder="1" applyAlignment="1">
      <alignment horizontal="right"/>
    </xf>
    <xf numFmtId="3" fontId="20" fillId="0" borderId="4" xfId="0" applyNumberFormat="1" applyFont="1" applyBorder="1"/>
    <xf numFmtId="0" fontId="22" fillId="0" borderId="4" xfId="0" applyFont="1" applyBorder="1"/>
    <xf numFmtId="0" fontId="23" fillId="0" borderId="4" xfId="0" applyFont="1" applyBorder="1"/>
    <xf numFmtId="0" fontId="24" fillId="0" borderId="4" xfId="0" applyFont="1" applyBorder="1"/>
    <xf numFmtId="190" fontId="2" fillId="0" borderId="4" xfId="0" applyNumberFormat="1" applyFont="1" applyBorder="1"/>
    <xf numFmtId="3" fontId="4" fillId="0" borderId="4" xfId="0" applyNumberFormat="1" applyFont="1" applyBorder="1"/>
  </cellXfs>
  <cellStyles count="1">
    <cellStyle name="표준" xfId="0" builtinId="0"/>
  </cellStyles>
  <dxfs count="139"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ont>
        <color rgb="FFFFFFFF"/>
      </font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ont>
        <color rgb="FFFFFFFF"/>
      </font>
      <fill>
        <patternFill patternType="none"/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ont>
        <b/>
        <color rgb="FFFFFFFF"/>
      </font>
      <fill>
        <patternFill patternType="solid">
          <fgColor rgb="FF990000"/>
          <bgColor rgb="FF990000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ont>
        <color rgb="FFFFFFFF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ertifhy.eu/" TargetMode="External"/><Relationship Id="rId2" Type="http://schemas.openxmlformats.org/officeDocument/2006/relationships/hyperlink" Target="https://www.certifhy.eu/" TargetMode="External"/><Relationship Id="rId1" Type="http://schemas.openxmlformats.org/officeDocument/2006/relationships/hyperlink" Target="https://drive.google.com/file/d/1DeC71tyZmmxy0C1S1ZYoHD_3i-d8VP_O/view?usp=sharing" TargetMode="External"/><Relationship Id="rId5" Type="http://schemas.openxmlformats.org/officeDocument/2006/relationships/comments" Target="../comments2.xml"/><Relationship Id="rId4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_AHv6yquQBYIrNgHB-9ovNsjyJL4NLYn/edit?disco=AAABmZbxzt8" TargetMode="External"/><Relationship Id="rId7" Type="http://schemas.openxmlformats.org/officeDocument/2006/relationships/comments" Target="../comments3.xml"/><Relationship Id="rId2" Type="http://schemas.openxmlformats.org/officeDocument/2006/relationships/hyperlink" Target="https://drive.google.com/file/d/1_AHv6yquQBYIrNgHB-9ovNsjyJL4NLYn/edit?disco=AAABmZbxzuA" TargetMode="External"/><Relationship Id="rId1" Type="http://schemas.openxmlformats.org/officeDocument/2006/relationships/hyperlink" Target="https://app.searoutes.com/app/access" TargetMode="External"/><Relationship Id="rId6" Type="http://schemas.openxmlformats.org/officeDocument/2006/relationships/vmlDrawing" Target="../drawings/vmlDrawing3.vml"/><Relationship Id="rId5" Type="http://schemas.openxmlformats.org/officeDocument/2006/relationships/hyperlink" Target="https://drive.google.com/file/d/1_AHv6yquQBYIrNgHB-9ovNsjyJL4NLYn/edit?disco=AAABmZbxzt8" TargetMode="External"/><Relationship Id="rId4" Type="http://schemas.openxmlformats.org/officeDocument/2006/relationships/hyperlink" Target="https://drive.google.com/file/d/1_AHv6yquQBYIrNgHB-9ovNsjyJL4NLYn/edit?disco=AAABmZbxzu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000"/>
  <sheetViews>
    <sheetView showGridLines="0" tabSelected="1" topLeftCell="A115" workbookViewId="0">
      <selection activeCell="E122" sqref="E122"/>
    </sheetView>
  </sheetViews>
  <sheetFormatPr defaultColWidth="12.6640625" defaultRowHeight="15" customHeight="1"/>
  <cols>
    <col min="1" max="1" width="26.21875" customWidth="1"/>
    <col min="2" max="2" width="13.21875" customWidth="1"/>
    <col min="3" max="3" width="21.109375" customWidth="1"/>
    <col min="4" max="4" width="12.33203125" customWidth="1"/>
    <col min="5" max="5" width="9.6640625" customWidth="1"/>
    <col min="6" max="26" width="11.109375" customWidth="1"/>
  </cols>
  <sheetData>
    <row r="1" spans="1:5" ht="16.5" customHeight="1">
      <c r="A1" s="1" t="s">
        <v>0</v>
      </c>
      <c r="B1" s="2"/>
      <c r="C1" s="2"/>
      <c r="D1" s="2"/>
      <c r="E1" s="2"/>
    </row>
    <row r="2" spans="1:5" ht="13.5" customHeight="1">
      <c r="A2" s="2"/>
      <c r="B2" s="2"/>
      <c r="C2" s="2"/>
      <c r="D2" s="3">
        <v>46139</v>
      </c>
      <c r="E2" s="4" t="s">
        <v>1</v>
      </c>
    </row>
    <row r="3" spans="1:5" ht="13.5" customHeight="1">
      <c r="A3" s="5" t="s">
        <v>2</v>
      </c>
      <c r="B3" s="5"/>
      <c r="C3" s="5"/>
      <c r="D3" s="5"/>
      <c r="E3" s="5"/>
    </row>
    <row r="4" spans="1:5" ht="13.5" customHeight="1">
      <c r="A4" s="6" t="s">
        <v>3</v>
      </c>
      <c r="B4" s="7" t="s">
        <v>4</v>
      </c>
      <c r="C4" s="4"/>
      <c r="D4" s="4" t="s">
        <v>5</v>
      </c>
      <c r="E4" s="7" t="s">
        <v>6</v>
      </c>
    </row>
    <row r="5" spans="1:5" ht="13.5" customHeight="1">
      <c r="A5" s="6" t="s">
        <v>7</v>
      </c>
      <c r="B5" s="7" t="s">
        <v>8</v>
      </c>
      <c r="C5" s="8"/>
      <c r="D5" s="8" t="s">
        <v>9</v>
      </c>
      <c r="E5" s="7" t="s">
        <v>10</v>
      </c>
    </row>
    <row r="6" spans="1:5" ht="13.5" customHeight="1">
      <c r="A6" s="9" t="s">
        <v>11</v>
      </c>
      <c r="B6" s="7" t="s">
        <v>12</v>
      </c>
      <c r="C6" s="4"/>
      <c r="D6" s="4" t="s">
        <v>13</v>
      </c>
      <c r="E6" s="7" t="s">
        <v>10</v>
      </c>
    </row>
    <row r="7" spans="1:5" ht="13.5" customHeight="1">
      <c r="A7" s="9" t="s">
        <v>14</v>
      </c>
      <c r="B7" s="10">
        <v>45658</v>
      </c>
      <c r="C7" s="4" t="s">
        <v>15</v>
      </c>
      <c r="D7" s="11">
        <v>45808</v>
      </c>
      <c r="E7" s="12" t="str">
        <f>IFERROR("for "&amp;(D7-B7+1)&amp;"day(s)","")</f>
        <v>for 151day(s)</v>
      </c>
    </row>
    <row r="8" spans="1:5" ht="14.25" customHeight="1">
      <c r="A8" s="9" t="s">
        <v>16</v>
      </c>
      <c r="B8" s="13">
        <v>56.528118646829789</v>
      </c>
      <c r="C8" s="14" t="s">
        <v>17</v>
      </c>
      <c r="D8" s="4" t="s">
        <v>18</v>
      </c>
      <c r="E8" s="2" t="s">
        <v>19</v>
      </c>
    </row>
    <row r="9" spans="1:5" ht="14.25" customHeight="1">
      <c r="A9" s="9" t="s">
        <v>20</v>
      </c>
      <c r="B9" s="13">
        <v>117.35</v>
      </c>
      <c r="C9" s="14" t="s">
        <v>17</v>
      </c>
      <c r="D9" s="4" t="s">
        <v>18</v>
      </c>
      <c r="E9" s="2" t="s">
        <v>19</v>
      </c>
    </row>
    <row r="10" spans="1:5" ht="14.25" customHeight="1">
      <c r="A10" s="9" t="s">
        <v>21</v>
      </c>
      <c r="B10" s="15">
        <v>1070967.17</v>
      </c>
      <c r="C10" s="14" t="s">
        <v>17</v>
      </c>
      <c r="D10" s="4" t="s">
        <v>18</v>
      </c>
      <c r="E10" s="2" t="s">
        <v>19</v>
      </c>
    </row>
    <row r="11" spans="1:5" ht="13.5" customHeight="1">
      <c r="A11" s="9" t="s">
        <v>22</v>
      </c>
      <c r="B11" s="7" t="s">
        <v>23</v>
      </c>
      <c r="C11" s="2"/>
      <c r="D11" s="2"/>
      <c r="E11" s="2"/>
    </row>
    <row r="12" spans="1:5" ht="13.5" customHeight="1">
      <c r="A12" s="9" t="s">
        <v>24</v>
      </c>
      <c r="B12" s="16" t="s">
        <v>25</v>
      </c>
      <c r="C12" s="2"/>
      <c r="D12" s="2"/>
      <c r="E12" s="2"/>
    </row>
    <row r="13" spans="1:5" ht="13.5" customHeight="1">
      <c r="A13" s="2"/>
      <c r="B13" s="2"/>
      <c r="C13" s="2"/>
      <c r="D13" s="2"/>
      <c r="E13" s="2"/>
    </row>
    <row r="14" spans="1:5" ht="13.5" customHeight="1">
      <c r="A14" s="2"/>
      <c r="B14" s="2"/>
      <c r="C14" s="2"/>
      <c r="D14" s="2"/>
      <c r="E14" s="2"/>
    </row>
    <row r="15" spans="1:5" ht="13.5" customHeight="1">
      <c r="A15" s="5" t="s">
        <v>26</v>
      </c>
      <c r="B15" s="17" t="str">
        <f>IF(B6="","",B6)</f>
        <v>KERO, LGO, HN</v>
      </c>
      <c r="C15" s="5" t="s">
        <v>27</v>
      </c>
      <c r="D15" s="5"/>
      <c r="E15" s="5"/>
    </row>
    <row r="16" spans="1:5" ht="13.5" customHeight="1">
      <c r="A16" s="18" t="str">
        <f>IF(B6="","",B6)</f>
        <v>KERO, LGO, HN</v>
      </c>
      <c r="B16" s="2"/>
      <c r="C16" s="2"/>
      <c r="D16" s="4"/>
      <c r="E16" s="19"/>
    </row>
    <row r="17" spans="1:5" ht="14.25" customHeight="1">
      <c r="A17" s="4" t="s">
        <v>28</v>
      </c>
      <c r="B17" s="2" t="s">
        <v>29</v>
      </c>
      <c r="C17" s="14" t="s">
        <v>30</v>
      </c>
      <c r="D17" s="19"/>
      <c r="E17" s="2"/>
    </row>
    <row r="18" spans="1:5" ht="14.25" customHeight="1">
      <c r="A18" s="4" t="s">
        <v>31</v>
      </c>
      <c r="B18" s="2" t="s">
        <v>29</v>
      </c>
      <c r="C18" s="14" t="s">
        <v>30</v>
      </c>
      <c r="D18" s="19"/>
      <c r="E18" s="2"/>
    </row>
    <row r="19" spans="1:5" ht="14.25" customHeight="1">
      <c r="A19" s="4" t="s">
        <v>32</v>
      </c>
      <c r="B19" s="20">
        <f>e_p_HCR!B4</f>
        <v>564.37177579354818</v>
      </c>
      <c r="C19" s="14" t="s">
        <v>30</v>
      </c>
      <c r="D19" s="4"/>
      <c r="E19" s="2"/>
    </row>
    <row r="20" spans="1:5" ht="14.25" customHeight="1">
      <c r="A20" s="4" t="s">
        <v>33</v>
      </c>
      <c r="B20" s="21">
        <v>0</v>
      </c>
      <c r="C20" s="14" t="s">
        <v>30</v>
      </c>
      <c r="D20" s="4"/>
      <c r="E20" s="2"/>
    </row>
    <row r="21" spans="1:5" ht="14.25" customHeight="1">
      <c r="A21" s="4" t="s">
        <v>34</v>
      </c>
      <c r="B21" s="21">
        <f>'e_td,down.Opt1.UK'!B4</f>
        <v>273.29974328365677</v>
      </c>
      <c r="C21" s="14" t="s">
        <v>30</v>
      </c>
      <c r="D21" s="4"/>
      <c r="E21" s="2"/>
    </row>
    <row r="22" spans="1:5" ht="14.25" customHeight="1">
      <c r="A22" s="4" t="s">
        <v>35</v>
      </c>
      <c r="B22" s="15">
        <v>0</v>
      </c>
      <c r="C22" s="14" t="s">
        <v>30</v>
      </c>
      <c r="D22" s="19"/>
      <c r="E22" s="2"/>
    </row>
    <row r="23" spans="1:5" ht="14.25" customHeight="1">
      <c r="A23" s="4" t="s">
        <v>36</v>
      </c>
      <c r="B23" s="2" t="s">
        <v>29</v>
      </c>
      <c r="C23" s="14" t="s">
        <v>30</v>
      </c>
      <c r="D23" s="19"/>
      <c r="E23" s="2"/>
    </row>
    <row r="24" spans="1:5" ht="14.25" customHeight="1">
      <c r="A24" s="4" t="s">
        <v>37</v>
      </c>
      <c r="B24" s="7" t="s">
        <v>29</v>
      </c>
      <c r="C24" s="14" t="s">
        <v>30</v>
      </c>
      <c r="D24" s="19"/>
      <c r="E24" s="2"/>
    </row>
    <row r="25" spans="1:5" ht="14.25" customHeight="1">
      <c r="A25" s="4" t="s">
        <v>38</v>
      </c>
      <c r="B25" s="7" t="s">
        <v>29</v>
      </c>
      <c r="C25" s="14" t="s">
        <v>30</v>
      </c>
      <c r="D25" s="19"/>
      <c r="E25" s="2"/>
    </row>
    <row r="26" spans="1:5" ht="14.25" customHeight="1">
      <c r="A26" s="4"/>
      <c r="B26" s="2"/>
      <c r="C26" s="14"/>
      <c r="D26" s="19"/>
      <c r="E26" s="2"/>
    </row>
    <row r="27" spans="1:5" ht="13.5" customHeight="1">
      <c r="A27" s="2"/>
      <c r="B27" s="2"/>
      <c r="C27" s="2"/>
      <c r="D27" s="2"/>
      <c r="E27" s="2"/>
    </row>
    <row r="28" spans="1:5" ht="13.5" customHeight="1">
      <c r="A28" s="5" t="s">
        <v>39</v>
      </c>
      <c r="B28" s="22" t="s">
        <v>40</v>
      </c>
      <c r="C28" s="5" t="s">
        <v>41</v>
      </c>
      <c r="D28" s="5"/>
      <c r="E28" s="5"/>
    </row>
    <row r="29" spans="1:5" ht="13.5" customHeight="1">
      <c r="A29" s="9" t="s">
        <v>42</v>
      </c>
      <c r="B29" s="23"/>
      <c r="D29" s="2"/>
      <c r="E29" s="2"/>
    </row>
    <row r="30" spans="1:5" ht="13.5" customHeight="1">
      <c r="A30" s="18" t="str">
        <f>B28</f>
        <v>CHGO</v>
      </c>
      <c r="B30" s="23"/>
      <c r="C30" s="4"/>
      <c r="D30" s="2"/>
      <c r="E30" s="2"/>
    </row>
    <row r="31" spans="1:5" ht="14.25" customHeight="1">
      <c r="A31" s="4" t="s">
        <v>43</v>
      </c>
      <c r="B31" s="2">
        <v>0</v>
      </c>
      <c r="C31" s="14" t="s">
        <v>30</v>
      </c>
      <c r="D31" s="24"/>
      <c r="E31" s="25"/>
    </row>
    <row r="32" spans="1:5" ht="14.25" customHeight="1">
      <c r="A32" s="4" t="s">
        <v>44</v>
      </c>
      <c r="B32" s="2">
        <v>0</v>
      </c>
      <c r="C32" s="14" t="s">
        <v>30</v>
      </c>
      <c r="D32" s="24"/>
      <c r="E32" s="25"/>
    </row>
    <row r="33" spans="1:7" ht="14.25" customHeight="1">
      <c r="A33" s="4" t="s">
        <v>45</v>
      </c>
      <c r="B33" s="26">
        <v>133.32</v>
      </c>
      <c r="C33" s="14" t="s">
        <v>30</v>
      </c>
      <c r="D33" s="24"/>
      <c r="E33" s="25"/>
    </row>
    <row r="34" spans="1:7" ht="14.25" customHeight="1">
      <c r="A34" s="4" t="s">
        <v>46</v>
      </c>
      <c r="B34" s="26">
        <v>202.2</v>
      </c>
      <c r="C34" s="14" t="s">
        <v>30</v>
      </c>
      <c r="D34" s="24"/>
      <c r="E34" s="25"/>
    </row>
    <row r="35" spans="1:7" ht="14.25" customHeight="1">
      <c r="A35" s="4" t="s">
        <v>47</v>
      </c>
      <c r="B35" s="2">
        <v>0</v>
      </c>
      <c r="C35" s="14" t="s">
        <v>30</v>
      </c>
      <c r="D35" s="24"/>
      <c r="E35" s="25"/>
    </row>
    <row r="36" spans="1:7" ht="14.25" customHeight="1">
      <c r="A36" s="4" t="s">
        <v>48</v>
      </c>
      <c r="B36" s="2">
        <v>0</v>
      </c>
      <c r="C36" s="14" t="s">
        <v>30</v>
      </c>
      <c r="D36" s="24"/>
      <c r="E36" s="25"/>
    </row>
    <row r="37" spans="1:7" ht="14.25" customHeight="1">
      <c r="A37" s="4" t="s">
        <v>49</v>
      </c>
      <c r="B37" s="2">
        <v>0</v>
      </c>
      <c r="C37" s="14" t="s">
        <v>30</v>
      </c>
      <c r="D37" s="24"/>
      <c r="E37" s="25"/>
    </row>
    <row r="38" spans="1:7" ht="13.5" customHeight="1">
      <c r="A38" s="9"/>
      <c r="B38" s="2"/>
      <c r="C38" s="2"/>
      <c r="D38" s="2"/>
      <c r="E38" s="2"/>
    </row>
    <row r="39" spans="1:7" ht="13.5" customHeight="1">
      <c r="A39" s="9" t="s">
        <v>50</v>
      </c>
      <c r="B39" s="2"/>
      <c r="C39" s="2"/>
      <c r="D39" s="2"/>
      <c r="E39" s="2"/>
    </row>
    <row r="40" spans="1:7" ht="13.5" customHeight="1">
      <c r="A40" s="9"/>
      <c r="B40" s="27" t="s">
        <v>51</v>
      </c>
      <c r="C40" s="27"/>
      <c r="D40" s="28" t="s">
        <v>52</v>
      </c>
      <c r="E40" s="2"/>
    </row>
    <row r="41" spans="1:7" ht="14.25" customHeight="1">
      <c r="A41" s="18" t="str">
        <f>B28</f>
        <v>CHGO</v>
      </c>
      <c r="B41" s="29">
        <v>40.5</v>
      </c>
      <c r="C41" s="30" t="s">
        <v>53</v>
      </c>
      <c r="D41" s="31">
        <f>IF(B12="intermediate",B9,IF(B12="final fuel",B9*B41,""))</f>
        <v>117.35</v>
      </c>
      <c r="E41" s="32" t="s">
        <v>17</v>
      </c>
    </row>
    <row r="42" spans="1:7" ht="14.25" customHeight="1">
      <c r="A42" s="18" t="str">
        <f>IF(B6="","",B6)</f>
        <v>KERO, LGO, HN</v>
      </c>
      <c r="B42" s="29">
        <v>43.274862164265073</v>
      </c>
      <c r="C42" s="30" t="s">
        <v>54</v>
      </c>
      <c r="D42" s="31">
        <f>IF(B12="intermediate",B8,IF(B12="final fuel",B8*B42,""))</f>
        <v>56.528118646829789</v>
      </c>
      <c r="E42" s="32" t="s">
        <v>17</v>
      </c>
      <c r="G42" s="33"/>
    </row>
    <row r="43" spans="1:7" ht="19.5" customHeight="1">
      <c r="A43" s="34" t="s">
        <v>55</v>
      </c>
      <c r="B43" s="35" t="s">
        <v>56</v>
      </c>
      <c r="C43" s="14"/>
      <c r="D43" s="36"/>
      <c r="E43" s="37"/>
    </row>
    <row r="44" spans="1:7" ht="14.25" customHeight="1">
      <c r="A44" s="34" t="str">
        <f>"="</f>
        <v>=</v>
      </c>
      <c r="B44" s="21">
        <f>IFERROR(D41/D42,"")</f>
        <v>2.0759579977031701</v>
      </c>
      <c r="C44" s="14"/>
      <c r="D44" s="36"/>
      <c r="E44" s="37"/>
    </row>
    <row r="45" spans="1:7" ht="6" customHeight="1">
      <c r="A45" s="38"/>
      <c r="B45" s="37"/>
      <c r="C45" s="14"/>
      <c r="D45" s="36"/>
      <c r="E45" s="37"/>
    </row>
    <row r="46" spans="1:7" ht="14.25" customHeight="1">
      <c r="A46" s="4" t="s">
        <v>57</v>
      </c>
      <c r="B46" s="28">
        <f t="shared" ref="B46:B52" si="0">IFERROR(B31*$B$44,"")</f>
        <v>0</v>
      </c>
      <c r="C46" s="14" t="s">
        <v>30</v>
      </c>
      <c r="D46" s="24"/>
      <c r="E46" s="25"/>
    </row>
    <row r="47" spans="1:7" ht="14.25" customHeight="1">
      <c r="A47" s="4" t="s">
        <v>58</v>
      </c>
      <c r="B47" s="28">
        <f t="shared" si="0"/>
        <v>0</v>
      </c>
      <c r="C47" s="14" t="s">
        <v>30</v>
      </c>
      <c r="D47" s="24"/>
      <c r="E47" s="25"/>
    </row>
    <row r="48" spans="1:7" ht="14.25" customHeight="1">
      <c r="A48" s="4" t="s">
        <v>59</v>
      </c>
      <c r="B48" s="39">
        <f t="shared" si="0"/>
        <v>276.76672025378662</v>
      </c>
      <c r="C48" s="14" t="s">
        <v>30</v>
      </c>
      <c r="D48" s="24"/>
      <c r="E48" s="25"/>
    </row>
    <row r="49" spans="1:5" ht="14.25" customHeight="1">
      <c r="A49" s="4" t="s">
        <v>60</v>
      </c>
      <c r="B49" s="39">
        <f t="shared" si="0"/>
        <v>419.75870713558101</v>
      </c>
      <c r="C49" s="14" t="s">
        <v>30</v>
      </c>
      <c r="D49" s="24"/>
      <c r="E49" s="25"/>
    </row>
    <row r="50" spans="1:5" ht="14.25" customHeight="1">
      <c r="A50" s="4" t="s">
        <v>61</v>
      </c>
      <c r="B50" s="28">
        <f t="shared" si="0"/>
        <v>0</v>
      </c>
      <c r="C50" s="14" t="s">
        <v>30</v>
      </c>
      <c r="D50" s="24"/>
      <c r="E50" s="25"/>
    </row>
    <row r="51" spans="1:5" ht="14.25" customHeight="1">
      <c r="A51" s="4" t="s">
        <v>62</v>
      </c>
      <c r="B51" s="28">
        <f t="shared" si="0"/>
        <v>0</v>
      </c>
      <c r="C51" s="14" t="s">
        <v>30</v>
      </c>
      <c r="D51" s="24"/>
      <c r="E51" s="25"/>
    </row>
    <row r="52" spans="1:5" ht="14.25" customHeight="1">
      <c r="A52" s="4" t="s">
        <v>63</v>
      </c>
      <c r="B52" s="28">
        <f t="shared" si="0"/>
        <v>0</v>
      </c>
      <c r="C52" s="14" t="s">
        <v>30</v>
      </c>
      <c r="D52" s="24"/>
      <c r="E52" s="25"/>
    </row>
    <row r="53" spans="1:5" ht="14.25" customHeight="1">
      <c r="A53" s="4"/>
      <c r="B53" s="2"/>
      <c r="C53" s="14"/>
      <c r="D53" s="24"/>
      <c r="E53" s="25"/>
    </row>
    <row r="54" spans="1:5" ht="14.25" customHeight="1">
      <c r="A54" s="9" t="s">
        <v>64</v>
      </c>
      <c r="B54" s="2"/>
      <c r="C54" s="14"/>
      <c r="D54" s="24"/>
      <c r="E54" s="25"/>
    </row>
    <row r="55" spans="1:5" ht="14.25" customHeight="1">
      <c r="A55" s="18" t="str">
        <f>IF(B6="","",B6)</f>
        <v>KERO, LGO, HN</v>
      </c>
      <c r="B55" s="2"/>
      <c r="C55" s="14"/>
      <c r="D55" s="24"/>
      <c r="E55" s="25"/>
    </row>
    <row r="56" spans="1:5" ht="14.25" customHeight="1">
      <c r="A56" s="4" t="s">
        <v>65</v>
      </c>
      <c r="B56" s="28">
        <f t="shared" ref="B56:B59" si="1">IF(ISNUMBER(B17),B17,0)+IF(ISNUMBER(B46),B46,0)</f>
        <v>0</v>
      </c>
      <c r="C56" s="14" t="s">
        <v>30</v>
      </c>
      <c r="D56" s="24"/>
      <c r="E56" s="25"/>
    </row>
    <row r="57" spans="1:5" ht="14.25" customHeight="1">
      <c r="A57" s="4" t="s">
        <v>66</v>
      </c>
      <c r="B57" s="28">
        <f t="shared" si="1"/>
        <v>0</v>
      </c>
      <c r="C57" s="14" t="s">
        <v>30</v>
      </c>
      <c r="D57" s="24"/>
      <c r="E57" s="25"/>
    </row>
    <row r="58" spans="1:5" ht="14.25" customHeight="1">
      <c r="A58" s="40" t="s">
        <v>67</v>
      </c>
      <c r="B58" s="39">
        <f t="shared" si="1"/>
        <v>841.1384960473348</v>
      </c>
      <c r="C58" s="14" t="s">
        <v>30</v>
      </c>
      <c r="D58" s="24"/>
      <c r="E58" s="25"/>
    </row>
    <row r="59" spans="1:5" ht="14.25" customHeight="1">
      <c r="A59" s="40" t="s">
        <v>68</v>
      </c>
      <c r="B59" s="39">
        <f t="shared" si="1"/>
        <v>419.75870713558101</v>
      </c>
      <c r="C59" s="14" t="s">
        <v>30</v>
      </c>
      <c r="D59" s="24"/>
      <c r="E59" s="25"/>
    </row>
    <row r="60" spans="1:5" ht="14.25" customHeight="1">
      <c r="A60" s="40" t="s">
        <v>69</v>
      </c>
      <c r="B60" s="39">
        <f>IF(ISNUMBER(B21),B21,0)</f>
        <v>273.29974328365677</v>
      </c>
      <c r="C60" s="14" t="s">
        <v>30</v>
      </c>
      <c r="D60" s="24"/>
      <c r="E60" s="25"/>
    </row>
    <row r="61" spans="1:5" ht="14.25" customHeight="1">
      <c r="A61" s="40" t="s">
        <v>70</v>
      </c>
      <c r="B61" s="28">
        <f>B22</f>
        <v>0</v>
      </c>
      <c r="C61" s="14" t="s">
        <v>30</v>
      </c>
      <c r="D61" s="24"/>
      <c r="E61" s="25"/>
    </row>
    <row r="62" spans="1:5" ht="14.25" customHeight="1">
      <c r="A62" s="40" t="s">
        <v>71</v>
      </c>
      <c r="B62" s="28">
        <f t="shared" ref="B62:B64" si="2">IF(ISNUMBER(B23),B23,0)+IF(ISNUMBER(B50),B50,0)</f>
        <v>0</v>
      </c>
      <c r="C62" s="14" t="s">
        <v>30</v>
      </c>
      <c r="D62" s="24"/>
      <c r="E62" s="25"/>
    </row>
    <row r="63" spans="1:5" ht="14.25" customHeight="1">
      <c r="A63" s="40" t="s">
        <v>72</v>
      </c>
      <c r="B63" s="28">
        <f t="shared" si="2"/>
        <v>0</v>
      </c>
      <c r="C63" s="14" t="s">
        <v>30</v>
      </c>
      <c r="D63" s="24"/>
      <c r="E63" s="25"/>
    </row>
    <row r="64" spans="1:5" ht="14.25" customHeight="1">
      <c r="A64" s="40" t="s">
        <v>73</v>
      </c>
      <c r="B64" s="28">
        <f t="shared" si="2"/>
        <v>0</v>
      </c>
      <c r="C64" s="14" t="s">
        <v>30</v>
      </c>
      <c r="D64" s="24"/>
      <c r="E64" s="25"/>
    </row>
    <row r="65" spans="1:5" ht="14.25" customHeight="1">
      <c r="A65" s="4"/>
      <c r="B65" s="37"/>
      <c r="C65" s="14"/>
      <c r="D65" s="36"/>
      <c r="E65" s="37"/>
    </row>
    <row r="66" spans="1:5" ht="13.5" customHeight="1">
      <c r="A66" s="6" t="s">
        <v>74</v>
      </c>
    </row>
    <row r="67" spans="1:5" ht="13.5" customHeight="1">
      <c r="A67" s="9"/>
      <c r="B67" s="2" t="s">
        <v>75</v>
      </c>
      <c r="C67" s="41" t="str">
        <f>"yield (kg_dry/"&amp;IF(ISNUMBER(D7-B7+1),D7-B7+1,"?")&amp;"day(s))"</f>
        <v>yield (kg_dry/151day(s))</v>
      </c>
      <c r="D67" s="2" t="s">
        <v>51</v>
      </c>
      <c r="E67" s="42"/>
    </row>
    <row r="68" spans="1:5" ht="13.5" customHeight="1">
      <c r="A68" s="4" t="s">
        <v>76</v>
      </c>
      <c r="B68" s="28" t="str">
        <f>B6</f>
        <v>KERO, LGO, HN</v>
      </c>
      <c r="C68" s="43">
        <v>56528.118600000002</v>
      </c>
      <c r="D68" s="44">
        <v>43.274862164265073</v>
      </c>
      <c r="E68" s="45"/>
    </row>
    <row r="69" spans="1:5" ht="13.5" customHeight="1">
      <c r="A69" s="4" t="s">
        <v>77</v>
      </c>
      <c r="B69" s="7" t="s">
        <v>78</v>
      </c>
      <c r="C69" s="43">
        <v>60820.77</v>
      </c>
      <c r="D69" s="46">
        <v>43.561041861213141</v>
      </c>
      <c r="E69" s="45"/>
    </row>
    <row r="70" spans="1:5" ht="7.5" customHeight="1"/>
    <row r="71" spans="1:5" ht="15.75" customHeight="1">
      <c r="B71" s="47" t="s">
        <v>79</v>
      </c>
      <c r="C71" s="48">
        <f t="shared" ref="C71:C72" si="3">C68*D68</f>
        <v>2446246.5408202289</v>
      </c>
      <c r="D71" s="49" t="s">
        <v>80</v>
      </c>
    </row>
    <row r="72" spans="1:5" ht="15.75" customHeight="1">
      <c r="B72" s="23" t="s">
        <v>81</v>
      </c>
      <c r="C72" s="50">
        <f t="shared" si="3"/>
        <v>2649416.1080012163</v>
      </c>
      <c r="D72" s="49" t="s">
        <v>80</v>
      </c>
    </row>
    <row r="73" spans="1:5" ht="19.5" customHeight="1">
      <c r="A73" s="34" t="s">
        <v>82</v>
      </c>
      <c r="B73" s="35" t="s">
        <v>83</v>
      </c>
      <c r="C73" s="14"/>
      <c r="D73" s="36"/>
      <c r="E73" s="37"/>
    </row>
    <row r="74" spans="1:5" ht="15.75" customHeight="1">
      <c r="A74" s="47" t="s">
        <v>84</v>
      </c>
      <c r="B74" s="50">
        <f>IFERROR(C71/(C71+C72),"")</f>
        <v>0.4800644605831611</v>
      </c>
    </row>
    <row r="75" spans="1:5" ht="7.5" customHeight="1"/>
    <row r="76" spans="1:5" ht="14.25" customHeight="1">
      <c r="A76" s="4" t="s">
        <v>85</v>
      </c>
      <c r="B76" s="28">
        <f t="shared" ref="B76:B79" si="4">IFERROR(B56*$B$74,"")</f>
        <v>0</v>
      </c>
      <c r="C76" s="32" t="s">
        <v>30</v>
      </c>
      <c r="D76" s="24"/>
      <c r="E76" s="25"/>
    </row>
    <row r="77" spans="1:5" ht="14.25" customHeight="1">
      <c r="A77" s="4" t="s">
        <v>86</v>
      </c>
      <c r="B77" s="28">
        <f t="shared" si="4"/>
        <v>0</v>
      </c>
      <c r="C77" s="32" t="s">
        <v>30</v>
      </c>
      <c r="D77" s="24"/>
      <c r="E77" s="25"/>
    </row>
    <row r="78" spans="1:5" ht="14.25" customHeight="1">
      <c r="A78" s="40" t="s">
        <v>87</v>
      </c>
      <c r="B78" s="39">
        <f t="shared" si="4"/>
        <v>403.80069838069517</v>
      </c>
      <c r="C78" s="32" t="s">
        <v>30</v>
      </c>
      <c r="D78" s="24"/>
      <c r="E78" s="25"/>
    </row>
    <row r="79" spans="1:5" ht="14.25" customHeight="1">
      <c r="A79" s="40" t="s">
        <v>88</v>
      </c>
      <c r="B79" s="39">
        <f t="shared" si="4"/>
        <v>201.51123731612779</v>
      </c>
      <c r="C79" s="32" t="s">
        <v>30</v>
      </c>
      <c r="D79" s="24"/>
      <c r="E79" s="25"/>
    </row>
    <row r="80" spans="1:5" ht="14.25" customHeight="1">
      <c r="A80" s="40" t="s">
        <v>89</v>
      </c>
      <c r="B80" s="39">
        <f t="shared" ref="B80:B81" si="5">B60</f>
        <v>273.29974328365677</v>
      </c>
      <c r="C80" s="32" t="s">
        <v>30</v>
      </c>
      <c r="D80" s="24"/>
      <c r="E80" s="25"/>
    </row>
    <row r="81" spans="1:5" ht="14.25" customHeight="1">
      <c r="A81" s="40" t="s">
        <v>90</v>
      </c>
      <c r="B81" s="28">
        <f t="shared" si="5"/>
        <v>0</v>
      </c>
      <c r="C81" s="32" t="s">
        <v>30</v>
      </c>
      <c r="D81" s="24"/>
      <c r="E81" s="25"/>
    </row>
    <row r="82" spans="1:5" ht="14.25" customHeight="1">
      <c r="A82" s="40" t="s">
        <v>91</v>
      </c>
      <c r="B82" s="28">
        <f t="shared" ref="B82:B84" si="6">IFERROR(B62*$B$74,"")</f>
        <v>0</v>
      </c>
      <c r="C82" s="32" t="s">
        <v>30</v>
      </c>
      <c r="D82" s="24"/>
      <c r="E82" s="25"/>
    </row>
    <row r="83" spans="1:5" ht="15.75" customHeight="1">
      <c r="A83" s="40" t="s">
        <v>92</v>
      </c>
      <c r="B83" s="28">
        <f t="shared" si="6"/>
        <v>0</v>
      </c>
      <c r="C83" s="32" t="s">
        <v>30</v>
      </c>
    </row>
    <row r="84" spans="1:5" ht="15.75" customHeight="1">
      <c r="A84" s="40" t="s">
        <v>93</v>
      </c>
      <c r="B84" s="28">
        <f t="shared" si="6"/>
        <v>0</v>
      </c>
      <c r="C84" s="32" t="s">
        <v>30</v>
      </c>
    </row>
    <row r="85" spans="1:5" ht="15.75" customHeight="1">
      <c r="A85" s="40"/>
      <c r="B85" s="2"/>
      <c r="C85" s="14"/>
    </row>
    <row r="86" spans="1:5" ht="13.5" customHeight="1">
      <c r="A86" s="2"/>
      <c r="B86" s="2"/>
      <c r="C86" s="2"/>
      <c r="D86" s="2"/>
      <c r="E86" s="2"/>
    </row>
    <row r="87" spans="1:5" ht="13.5" customHeight="1">
      <c r="A87" s="5" t="s">
        <v>94</v>
      </c>
      <c r="B87" s="5"/>
      <c r="C87" s="5"/>
      <c r="D87" s="5"/>
      <c r="E87" s="5"/>
    </row>
    <row r="88" spans="1:5" ht="25.5" customHeight="1">
      <c r="A88" s="34" t="s">
        <v>95</v>
      </c>
      <c r="B88" s="9" t="s">
        <v>96</v>
      </c>
      <c r="C88" s="9"/>
      <c r="D88" s="9"/>
      <c r="E88" s="9"/>
    </row>
    <row r="89" spans="1:5" ht="13.5" customHeight="1">
      <c r="A89" s="34" t="str">
        <f>"="</f>
        <v>=</v>
      </c>
      <c r="B89" s="51">
        <f>IFERROR(IF(ISTEXT(B76),0,B76),0)+IFERROR(IF(ISTEXT(B77),0,B77),0)+IFERROR(IF(ISTEXT(B78),0,B78),0)+IFERROR(IF(ISTEXT(B79),0,B79),0)+IFERROR(IF(ISTEXT(B80),0,B80),0)+IFERROR(IF(ISTEXT(B81),0,B81),0)-IFERROR(IF(ISTEXT(B82),0,B82),0)-IFERROR(IF(ISTEXT(B83),0,B83),0)-IFERROR(IF(ISTEXT(B84),0,B84),0)</f>
        <v>878.61167898047972</v>
      </c>
      <c r="C89" s="52" t="s">
        <v>30</v>
      </c>
      <c r="D89" s="2"/>
      <c r="E89" s="2"/>
    </row>
    <row r="90" spans="1:5" ht="13.5" customHeight="1">
      <c r="A90" s="38" t="s">
        <v>97</v>
      </c>
      <c r="B90" s="53">
        <f>IFERROR(B89/D68,"")</f>
        <v>20.303049739255037</v>
      </c>
      <c r="C90" s="9" t="s">
        <v>98</v>
      </c>
      <c r="D90" s="2"/>
      <c r="E90" s="2"/>
    </row>
    <row r="91" spans="1:5" ht="15.75" customHeight="1">
      <c r="A91" s="38"/>
      <c r="B91" s="54"/>
      <c r="C91" s="54"/>
      <c r="D91" s="54"/>
      <c r="E91" s="54"/>
    </row>
    <row r="92" spans="1:5" ht="15.75" customHeight="1">
      <c r="A92" s="38" t="s">
        <v>99</v>
      </c>
      <c r="B92" s="55">
        <f>IFERROR(B89*43.5/B42,"")</f>
        <v>883.18266365759416</v>
      </c>
      <c r="C92" s="56" t="s">
        <v>30</v>
      </c>
    </row>
    <row r="93" spans="1:5" ht="15.75" customHeight="1">
      <c r="A93" s="38" t="s">
        <v>100</v>
      </c>
      <c r="B93" s="55">
        <f>IFERROR(B89*43/B42,"")</f>
        <v>873.03113878796671</v>
      </c>
      <c r="C93" s="56" t="s">
        <v>30</v>
      </c>
    </row>
    <row r="94" spans="1:5" ht="15.75" customHeight="1">
      <c r="A94" s="38" t="s">
        <v>101</v>
      </c>
      <c r="B94" s="55">
        <f>IFERROR(B89*43.5/B42,"")</f>
        <v>883.18266365759416</v>
      </c>
      <c r="C94" s="56" t="s">
        <v>30</v>
      </c>
    </row>
    <row r="95" spans="1:5" ht="15.75" customHeight="1">
      <c r="A95" s="38"/>
    </row>
    <row r="96" spans="1:5" ht="15.75" customHeight="1">
      <c r="A96" s="38" t="s">
        <v>102</v>
      </c>
      <c r="B96" s="55">
        <f>IFERROR(B92/43.5,"")</f>
        <v>20.303049739255037</v>
      </c>
      <c r="C96" s="56" t="s">
        <v>98</v>
      </c>
      <c r="D96" s="57"/>
      <c r="E96" s="58"/>
    </row>
    <row r="97" spans="1:5" ht="15.75" customHeight="1">
      <c r="A97" s="38" t="s">
        <v>103</v>
      </c>
      <c r="B97" s="55">
        <f>IFERROR(B93/43,"")</f>
        <v>20.303049739255041</v>
      </c>
      <c r="C97" s="56" t="s">
        <v>98</v>
      </c>
      <c r="D97" s="59"/>
      <c r="E97" s="58"/>
    </row>
    <row r="98" spans="1:5" ht="15.75" customHeight="1">
      <c r="A98" s="38" t="s">
        <v>104</v>
      </c>
      <c r="B98" s="55">
        <f>IFERROR(B94/43.5,"")</f>
        <v>20.303049739255037</v>
      </c>
      <c r="C98" s="56" t="s">
        <v>98</v>
      </c>
      <c r="D98" s="59"/>
      <c r="E98" s="58"/>
    </row>
    <row r="99" spans="1:5" ht="15.75" customHeight="1">
      <c r="A99" s="57"/>
      <c r="B99" s="59"/>
      <c r="C99" s="59"/>
      <c r="D99" s="59"/>
      <c r="E99" s="58"/>
    </row>
    <row r="100" spans="1:5" ht="15.75" customHeight="1">
      <c r="A100" s="57"/>
      <c r="B100" s="59"/>
      <c r="C100" s="59"/>
      <c r="D100" s="59"/>
      <c r="E100" s="58"/>
    </row>
    <row r="101" spans="1:5" ht="15.75" customHeight="1">
      <c r="A101" s="57" t="s">
        <v>105</v>
      </c>
      <c r="B101" s="59" t="s">
        <v>106</v>
      </c>
      <c r="C101" s="59"/>
      <c r="D101" s="59" t="s">
        <v>18</v>
      </c>
      <c r="E101" s="60" t="str">
        <f>HYPERLINK("https://www.ipcc-nggip.iges.or.jp/public/2006gl/pdf/2_Volume2/V2_1_Ch1_Introduction.pdf","IPCC 2006 Vol.2 Ch.1 Table 1.2 (Other Kerosene NCV)")</f>
        <v>IPCC 2006 Vol.2 Ch.1 Table 1.2 (Other Kerosene NCV)</v>
      </c>
    </row>
    <row r="102" spans="1:5" ht="15.75" customHeight="1">
      <c r="A102" s="57" t="str">
        <f t="shared" ref="A102:A110" si="7">A76</f>
        <v>allocated e_ec =</v>
      </c>
      <c r="B102" s="61">
        <f t="shared" ref="B102:B110" si="8">IFERROR(B76*43.5/$B$42/43.5,"(NA)")</f>
        <v>0</v>
      </c>
      <c r="C102" s="59" t="s">
        <v>107</v>
      </c>
      <c r="D102" s="59"/>
      <c r="E102" s="58"/>
    </row>
    <row r="103" spans="1:5" ht="15.75" customHeight="1">
      <c r="A103" s="57" t="str">
        <f t="shared" si="7"/>
        <v>allocated e_l =</v>
      </c>
      <c r="B103" s="61">
        <f t="shared" si="8"/>
        <v>0</v>
      </c>
      <c r="C103" s="59" t="s">
        <v>107</v>
      </c>
      <c r="D103" s="59"/>
      <c r="E103" s="58"/>
    </row>
    <row r="104" spans="1:5" ht="15.75" customHeight="1">
      <c r="A104" s="57" t="str">
        <f t="shared" si="7"/>
        <v>allocated e_p =</v>
      </c>
      <c r="B104" s="61">
        <f t="shared" si="8"/>
        <v>9.3310683890321027</v>
      </c>
      <c r="C104" s="59" t="s">
        <v>107</v>
      </c>
      <c r="D104" s="59"/>
      <c r="E104" s="58"/>
    </row>
    <row r="105" spans="1:5" ht="15.75" customHeight="1">
      <c r="A105" s="57" t="str">
        <f t="shared" si="7"/>
        <v>allocated e_td,up =</v>
      </c>
      <c r="B105" s="61">
        <f t="shared" si="8"/>
        <v>4.6565425569981134</v>
      </c>
      <c r="C105" s="59" t="s">
        <v>107</v>
      </c>
    </row>
    <row r="106" spans="1:5" ht="15.75" customHeight="1">
      <c r="A106" s="57" t="str">
        <f t="shared" si="7"/>
        <v>allocated e_td,down =</v>
      </c>
      <c r="B106" s="61">
        <f t="shared" si="8"/>
        <v>6.315438793224823</v>
      </c>
      <c r="C106" s="59" t="s">
        <v>107</v>
      </c>
    </row>
    <row r="107" spans="1:5" ht="15.75" customHeight="1">
      <c r="A107" s="57" t="str">
        <f t="shared" si="7"/>
        <v>allocated e_u =</v>
      </c>
      <c r="B107" s="48">
        <f t="shared" si="8"/>
        <v>0</v>
      </c>
      <c r="C107" s="54" t="s">
        <v>107</v>
      </c>
    </row>
    <row r="108" spans="1:5" ht="15.75" customHeight="1">
      <c r="A108" s="57" t="str">
        <f t="shared" si="7"/>
        <v>allocated e_sca =</v>
      </c>
      <c r="B108" s="61">
        <f t="shared" si="8"/>
        <v>0</v>
      </c>
      <c r="C108" s="54" t="s">
        <v>107</v>
      </c>
    </row>
    <row r="109" spans="1:5" ht="15.75" customHeight="1">
      <c r="A109" s="57" t="str">
        <f t="shared" si="7"/>
        <v>allocated e_ccs =</v>
      </c>
      <c r="B109" s="61">
        <f t="shared" si="8"/>
        <v>0</v>
      </c>
      <c r="C109" s="58" t="s">
        <v>107</v>
      </c>
    </row>
    <row r="110" spans="1:5" ht="15.75" customHeight="1">
      <c r="A110" s="57" t="str">
        <f t="shared" si="7"/>
        <v>allocated e_ccr =</v>
      </c>
      <c r="B110" s="61">
        <f t="shared" si="8"/>
        <v>0</v>
      </c>
      <c r="C110" s="58" t="s">
        <v>107</v>
      </c>
    </row>
    <row r="111" spans="1:5" ht="15.75" customHeight="1">
      <c r="A111" s="57" t="s">
        <v>108</v>
      </c>
      <c r="B111" s="61">
        <f>B92/43.5</f>
        <v>20.303049739255037</v>
      </c>
      <c r="C111" s="58" t="s">
        <v>107</v>
      </c>
    </row>
    <row r="112" spans="1:5" ht="15.75" customHeight="1">
      <c r="A112" s="57"/>
      <c r="B112" s="59"/>
      <c r="C112" s="58"/>
    </row>
    <row r="113" spans="1:5" ht="15.75" customHeight="1">
      <c r="A113" s="57" t="s">
        <v>109</v>
      </c>
      <c r="B113" s="59" t="s">
        <v>110</v>
      </c>
      <c r="C113" s="58"/>
      <c r="D113" s="59" t="s">
        <v>18</v>
      </c>
      <c r="E113" s="62" t="str">
        <f>HYPERLINK("https://www.ipcc-nggip.iges.or.jp/public/2006gl/pdf/2_Volume2/V2_1_Ch1_Introduction.pdf","IPCC 2006 Vol.2 Ch.1 Table 1.2 (Gas/Diesel Oil NCV)")</f>
        <v>IPCC 2006 Vol.2 Ch.1 Table 1.2 (Gas/Diesel Oil NCV)</v>
      </c>
    </row>
    <row r="114" spans="1:5" ht="15.75" customHeight="1">
      <c r="A114" s="57" t="str">
        <f t="shared" ref="A114:A122" si="9">A76</f>
        <v>allocated e_ec =</v>
      </c>
      <c r="B114" s="61">
        <f t="shared" ref="B114:B122" si="10">IFERROR(B76*43/$B$42/43,"(NA)")</f>
        <v>0</v>
      </c>
      <c r="C114" s="58" t="s">
        <v>107</v>
      </c>
    </row>
    <row r="115" spans="1:5" ht="15.75" customHeight="1">
      <c r="A115" s="57" t="str">
        <f t="shared" si="9"/>
        <v>allocated e_l =</v>
      </c>
      <c r="B115" s="61">
        <f t="shared" si="10"/>
        <v>0</v>
      </c>
      <c r="C115" s="58" t="s">
        <v>107</v>
      </c>
    </row>
    <row r="116" spans="1:5" ht="15.75" customHeight="1">
      <c r="A116" s="57" t="str">
        <f t="shared" si="9"/>
        <v>allocated e_p =</v>
      </c>
      <c r="B116" s="61">
        <f t="shared" si="10"/>
        <v>9.3310683890321009</v>
      </c>
      <c r="C116" s="58" t="s">
        <v>107</v>
      </c>
    </row>
    <row r="117" spans="1:5" ht="15.75" customHeight="1">
      <c r="A117" s="57" t="str">
        <f t="shared" si="9"/>
        <v>allocated e_td,up =</v>
      </c>
      <c r="B117" s="61">
        <f t="shared" si="10"/>
        <v>4.6565425569981125</v>
      </c>
      <c r="C117" s="58" t="s">
        <v>107</v>
      </c>
    </row>
    <row r="118" spans="1:5" ht="15.75" customHeight="1">
      <c r="A118" s="57" t="str">
        <f t="shared" si="9"/>
        <v>allocated e_td,down =</v>
      </c>
      <c r="B118" s="48">
        <f t="shared" si="10"/>
        <v>6.315438793224823</v>
      </c>
      <c r="C118" s="54" t="s">
        <v>107</v>
      </c>
    </row>
    <row r="119" spans="1:5" ht="15.75" customHeight="1">
      <c r="A119" s="57" t="str">
        <f t="shared" si="9"/>
        <v>allocated e_u =</v>
      </c>
      <c r="B119" s="61">
        <f t="shared" si="10"/>
        <v>0</v>
      </c>
      <c r="C119" s="54" t="s">
        <v>107</v>
      </c>
    </row>
    <row r="120" spans="1:5" ht="15.75" customHeight="1">
      <c r="A120" s="57" t="str">
        <f t="shared" si="9"/>
        <v>allocated e_sca =</v>
      </c>
      <c r="B120" s="61">
        <f t="shared" si="10"/>
        <v>0</v>
      </c>
      <c r="C120" s="58" t="s">
        <v>107</v>
      </c>
    </row>
    <row r="121" spans="1:5" ht="15.75" customHeight="1">
      <c r="A121" s="57" t="str">
        <f t="shared" si="9"/>
        <v>allocated e_ccs =</v>
      </c>
      <c r="B121" s="61">
        <f t="shared" si="10"/>
        <v>0</v>
      </c>
      <c r="C121" s="58" t="s">
        <v>107</v>
      </c>
    </row>
    <row r="122" spans="1:5" ht="15.75" customHeight="1">
      <c r="A122" s="57" t="str">
        <f t="shared" si="9"/>
        <v>allocated e_ccr =</v>
      </c>
      <c r="B122" s="61">
        <f t="shared" si="10"/>
        <v>0</v>
      </c>
      <c r="C122" s="58" t="s">
        <v>107</v>
      </c>
    </row>
    <row r="123" spans="1:5" ht="15.75" customHeight="1">
      <c r="A123" s="57" t="s">
        <v>111</v>
      </c>
      <c r="B123" s="61">
        <f>B93/43</f>
        <v>20.303049739255041</v>
      </c>
      <c r="C123" s="58" t="s">
        <v>107</v>
      </c>
    </row>
    <row r="124" spans="1:5" ht="15.75" customHeight="1"/>
    <row r="125" spans="1:5" ht="15.75" customHeight="1">
      <c r="A125" s="57" t="s">
        <v>112</v>
      </c>
      <c r="B125" s="54" t="s">
        <v>106</v>
      </c>
      <c r="D125" s="59" t="s">
        <v>18</v>
      </c>
      <c r="E125" s="62" t="str">
        <f>HYPERLINK("https://www.ipcc-nggip.iges.or.jp/public/2006gl/pdf/2_Volume2/V2_1_Ch1_Introduction.pdf","IPCC 2006 Vol.2 Ch.1 Table 1.2 (Naphtha NCV)")</f>
        <v>IPCC 2006 Vol.2 Ch.1 Table 1.2 (Naphtha NCV)</v>
      </c>
    </row>
    <row r="126" spans="1:5" ht="15.75" customHeight="1">
      <c r="A126" s="57" t="str">
        <f t="shared" ref="A126:A134" si="11">A76</f>
        <v>allocated e_ec =</v>
      </c>
      <c r="B126" s="63">
        <f t="shared" ref="B126:B134" si="12">IFERROR(B76*43.5/$B$42,"(NA)")</f>
        <v>0</v>
      </c>
      <c r="C126" s="64" t="str">
        <f t="shared" ref="C126:C134" si="13">C76</f>
        <v>kg CO₂ eq/ton_dry</v>
      </c>
    </row>
    <row r="127" spans="1:5" ht="15.75" customHeight="1">
      <c r="A127" s="57" t="str">
        <f t="shared" si="11"/>
        <v>allocated e_l =</v>
      </c>
      <c r="B127" s="63">
        <f t="shared" si="12"/>
        <v>0</v>
      </c>
      <c r="C127" s="64" t="str">
        <f t="shared" si="13"/>
        <v>kg CO₂ eq/ton_dry</v>
      </c>
    </row>
    <row r="128" spans="1:5" ht="15.75" customHeight="1">
      <c r="A128" s="57" t="str">
        <f t="shared" si="11"/>
        <v>allocated e_p =</v>
      </c>
      <c r="B128" s="65">
        <f t="shared" si="12"/>
        <v>405.90147492289645</v>
      </c>
      <c r="C128" s="64" t="str">
        <f t="shared" si="13"/>
        <v>kg CO₂ eq/ton_dry</v>
      </c>
    </row>
    <row r="129" spans="1:3" ht="15.75" customHeight="1">
      <c r="A129" s="57" t="str">
        <f t="shared" si="11"/>
        <v>allocated e_td,up =</v>
      </c>
      <c r="B129" s="65">
        <f t="shared" si="12"/>
        <v>202.55960122941792</v>
      </c>
      <c r="C129" s="64" t="str">
        <f t="shared" si="13"/>
        <v>kg CO₂ eq/ton_dry</v>
      </c>
    </row>
    <row r="130" spans="1:3" ht="15.75" customHeight="1">
      <c r="A130" s="57" t="str">
        <f t="shared" si="11"/>
        <v>allocated e_td,down =</v>
      </c>
      <c r="B130" s="65">
        <f t="shared" si="12"/>
        <v>274.72158750527979</v>
      </c>
      <c r="C130" s="64" t="str">
        <f t="shared" si="13"/>
        <v>kg CO₂ eq/ton_dry</v>
      </c>
    </row>
    <row r="131" spans="1:3" ht="15.75" customHeight="1">
      <c r="A131" s="57" t="str">
        <f t="shared" si="11"/>
        <v>allocated e_u =</v>
      </c>
      <c r="B131" s="65">
        <f t="shared" si="12"/>
        <v>0</v>
      </c>
      <c r="C131" s="64" t="str">
        <f t="shared" si="13"/>
        <v>kg CO₂ eq/ton_dry</v>
      </c>
    </row>
    <row r="132" spans="1:3" ht="15.75" customHeight="1">
      <c r="A132" s="57" t="str">
        <f t="shared" si="11"/>
        <v>allocated e_sca =</v>
      </c>
      <c r="B132" s="63">
        <f t="shared" si="12"/>
        <v>0</v>
      </c>
      <c r="C132" s="64" t="str">
        <f t="shared" si="13"/>
        <v>kg CO₂ eq/ton_dry</v>
      </c>
    </row>
    <row r="133" spans="1:3" ht="15.75" customHeight="1">
      <c r="A133" s="57" t="str">
        <f t="shared" si="11"/>
        <v>allocated e_ccs =</v>
      </c>
      <c r="B133" s="63">
        <f t="shared" si="12"/>
        <v>0</v>
      </c>
      <c r="C133" s="64" t="str">
        <f t="shared" si="13"/>
        <v>kg CO₂ eq/ton_dry</v>
      </c>
    </row>
    <row r="134" spans="1:3" ht="15.75" customHeight="1">
      <c r="A134" s="57" t="str">
        <f t="shared" si="11"/>
        <v>allocated e_ccr =</v>
      </c>
      <c r="B134" s="63">
        <f t="shared" si="12"/>
        <v>0</v>
      </c>
      <c r="C134" s="64" t="str">
        <f t="shared" si="13"/>
        <v>kg CO₂ eq/ton_dry</v>
      </c>
    </row>
    <row r="135" spans="1:3" ht="15.75" customHeight="1">
      <c r="A135" s="57" t="s">
        <v>113</v>
      </c>
      <c r="B135" s="65">
        <f t="shared" ref="B135:C135" si="14">B94</f>
        <v>883.18266365759416</v>
      </c>
      <c r="C135" s="54" t="str">
        <f t="shared" si="14"/>
        <v>kg CO₂ eq/ton_dry</v>
      </c>
    </row>
    <row r="136" spans="1:3" ht="15.75" customHeight="1">
      <c r="A136" s="57"/>
    </row>
    <row r="137" spans="1:3" ht="15.75" customHeight="1"/>
    <row r="138" spans="1:3" ht="15.75" customHeight="1"/>
    <row r="139" spans="1:3" ht="15.75" customHeight="1"/>
    <row r="140" spans="1:3" ht="15.75" customHeight="1"/>
    <row r="141" spans="1:3" ht="15.75" customHeight="1"/>
    <row r="142" spans="1:3" ht="15.75" customHeight="1"/>
    <row r="143" spans="1:3" ht="15.75" customHeight="1"/>
    <row r="144" spans="1:3" ht="15.75" customHeight="1"/>
    <row r="145" spans="2:2" ht="15.75" customHeight="1"/>
    <row r="146" spans="2:2" ht="15.75" customHeight="1"/>
    <row r="147" spans="2:2" ht="15.75" customHeight="1"/>
    <row r="148" spans="2:2" ht="15.75" customHeight="1">
      <c r="B148" s="50"/>
    </row>
    <row r="149" spans="2:2" ht="15.75" customHeight="1"/>
    <row r="150" spans="2:2" ht="15.75" customHeight="1"/>
    <row r="151" spans="2:2" ht="15.75" customHeight="1"/>
    <row r="152" spans="2:2" ht="15.75" customHeight="1"/>
    <row r="153" spans="2:2" ht="15.75" customHeight="1"/>
    <row r="154" spans="2:2" ht="15.75" customHeight="1"/>
    <row r="155" spans="2:2" ht="15.75" customHeight="1"/>
    <row r="156" spans="2:2" ht="15.75" customHeight="1"/>
    <row r="157" spans="2:2" ht="15.75" customHeight="1"/>
    <row r="158" spans="2:2" ht="15.75" customHeight="1"/>
    <row r="159" spans="2:2" ht="15.75" customHeight="1"/>
    <row r="160" spans="2:2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honeticPr fontId="25" type="noConversion"/>
  <conditionalFormatting sqref="A90:E90 A91:A98">
    <cfRule type="expression" dxfId="138" priority="1">
      <formula>$B$12="final fuel"</formula>
    </cfRule>
  </conditionalFormatting>
  <conditionalFormatting sqref="B4">
    <cfRule type="expression" dxfId="137" priority="2">
      <formula>NOT(ISBLANK(B4))</formula>
    </cfRule>
  </conditionalFormatting>
  <conditionalFormatting sqref="B4:B6">
    <cfRule type="expression" dxfId="136" priority="3">
      <formula>B4&lt;&gt;""</formula>
    </cfRule>
  </conditionalFormatting>
  <conditionalFormatting sqref="B6">
    <cfRule type="expression" dxfId="135" priority="4">
      <formula>NOT(ISBLANK(B6))</formula>
    </cfRule>
  </conditionalFormatting>
  <conditionalFormatting sqref="B7">
    <cfRule type="cellIs" dxfId="134" priority="5" operator="equal">
      <formula>"(start date)"</formula>
    </cfRule>
    <cfRule type="expression" dxfId="133" priority="6">
      <formula>B7&lt;&gt;"(start date)"</formula>
    </cfRule>
  </conditionalFormatting>
  <conditionalFormatting sqref="B8:B11">
    <cfRule type="expression" dxfId="132" priority="7">
      <formula>B8&lt;&gt;""</formula>
    </cfRule>
  </conditionalFormatting>
  <conditionalFormatting sqref="B12">
    <cfRule type="expression" dxfId="131" priority="8">
      <formula>AND(B12&lt;&gt;"(select)",B12&lt;&gt;"")</formula>
    </cfRule>
  </conditionalFormatting>
  <conditionalFormatting sqref="B22">
    <cfRule type="expression" dxfId="130" priority="9">
      <formula>LEN(B22)&gt;0</formula>
    </cfRule>
  </conditionalFormatting>
  <conditionalFormatting sqref="B22:B25">
    <cfRule type="expression" dxfId="129" priority="10">
      <formula>B22&lt;&gt;""</formula>
    </cfRule>
  </conditionalFormatting>
  <conditionalFormatting sqref="B24:B25">
    <cfRule type="expression" dxfId="128" priority="11">
      <formula>LEN(B24)&gt;0</formula>
    </cfRule>
  </conditionalFormatting>
  <conditionalFormatting sqref="B28">
    <cfRule type="expression" dxfId="127" priority="12">
      <formula>AND(NOT(EXACT(B28,"(name of feedstock)")),B28&lt;&gt;"")</formula>
    </cfRule>
  </conditionalFormatting>
  <conditionalFormatting sqref="B31:B37">
    <cfRule type="expression" dxfId="126" priority="13">
      <formula>LEN(TRIM(B31))=0</formula>
    </cfRule>
    <cfRule type="expression" dxfId="125" priority="14">
      <formula>B31&lt;&gt;""</formula>
    </cfRule>
  </conditionalFormatting>
  <conditionalFormatting sqref="B41:B42">
    <cfRule type="expression" dxfId="124" priority="15">
      <formula>AND($B$12="final fuel",B41&lt;&gt;"",B41&lt;&gt;0)</formula>
    </cfRule>
  </conditionalFormatting>
  <conditionalFormatting sqref="B43">
    <cfRule type="cellIs" dxfId="123" priority="16" operator="equal">
      <formula>"(MJ/kg)"</formula>
    </cfRule>
  </conditionalFormatting>
  <conditionalFormatting sqref="B69">
    <cfRule type="expression" dxfId="122" priority="17">
      <formula>NOT(ISBLANK(B69))</formula>
    </cfRule>
  </conditionalFormatting>
  <conditionalFormatting sqref="B73">
    <cfRule type="cellIs" dxfId="121" priority="18" operator="equal">
      <formula>"(MJ/kg)"</formula>
    </cfRule>
  </conditionalFormatting>
  <conditionalFormatting sqref="B94">
    <cfRule type="expression" dxfId="120" priority="19">
      <formula>$B$12="final fuel"</formula>
    </cfRule>
  </conditionalFormatting>
  <conditionalFormatting sqref="B69:D69">
    <cfRule type="expression" dxfId="119" priority="20">
      <formula>B69&lt;&gt;""</formula>
    </cfRule>
  </conditionalFormatting>
  <conditionalFormatting sqref="B91:E91">
    <cfRule type="expression" dxfId="118" priority="21">
      <formula>NOT(EXACT($A$91,"Note: "))</formula>
    </cfRule>
  </conditionalFormatting>
  <conditionalFormatting sqref="C68:C69">
    <cfRule type="expression" dxfId="117" priority="22">
      <formula>NOT(ISBLANK(C68))</formula>
    </cfRule>
  </conditionalFormatting>
  <conditionalFormatting sqref="D2">
    <cfRule type="cellIs" dxfId="116" priority="23" operator="equal">
      <formula>"(put the date of report completion)"</formula>
    </cfRule>
    <cfRule type="expression" dxfId="115" priority="24">
      <formula>D2&lt;&gt;"(put the date of report completion)"</formula>
    </cfRule>
  </conditionalFormatting>
  <conditionalFormatting sqref="D7">
    <cfRule type="expression" dxfId="114" priority="25">
      <formula>D7&lt;&gt;"(end date)"</formula>
    </cfRule>
  </conditionalFormatting>
  <conditionalFormatting sqref="E2">
    <cfRule type="cellIs" dxfId="113" priority="26" operator="equal">
      <formula>"(put the docu no.)"</formula>
    </cfRule>
    <cfRule type="expression" dxfId="112" priority="27">
      <formula>LEN(TRIM(E2))=0</formula>
    </cfRule>
    <cfRule type="expression" dxfId="111" priority="28">
      <formula>E2&lt;&gt;"(put the docu no.)"</formula>
    </cfRule>
  </conditionalFormatting>
  <conditionalFormatting sqref="E4:E6">
    <cfRule type="expression" dxfId="110" priority="29">
      <formula>E4&lt;&gt;""</formula>
    </cfRule>
  </conditionalFormatting>
  <conditionalFormatting sqref="E8:E10">
    <cfRule type="containsText" dxfId="109" priority="30" operator="containsText" text="근거">
      <formula>NOT(ISERROR(SEARCH(("근거"),(E8))))</formula>
    </cfRule>
    <cfRule type="expression" dxfId="108" priority="31">
      <formula>E8&lt;&gt;"(근거 자료)"</formula>
    </cfRule>
  </conditionalFormatting>
  <dataValidations count="3">
    <dataValidation type="list" allowBlank="1" showErrorMessage="1" sqref="B12" xr:uid="{00000000-0002-0000-0000-000000000000}">
      <formula1>"intermediate,final fuel"</formula1>
    </dataValidation>
    <dataValidation type="list" allowBlank="1" showErrorMessage="1" sqref="E31:E37 E46:E64 E76:E82" xr:uid="{00000000-0002-0000-0000-000001000000}">
      <formula1>"yes,no"</formula1>
    </dataValidation>
    <dataValidation type="list" allowBlank="1" showErrorMessage="1" sqref="B11" xr:uid="{00000000-0002-0000-0000-000002000000}">
      <formula1>"ISCC EU Individual Calculation,ISCC PLUS Add-on,Internal Management,Other"</formula1>
    </dataValidation>
  </dataValidations>
  <pageMargins left="0.7" right="0.7" top="0.75" bottom="0.75" header="0" footer="0"/>
  <pageSetup paperSize="9" orientation="portrait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000"/>
  <sheetViews>
    <sheetView showGridLines="0" workbookViewId="0"/>
  </sheetViews>
  <sheetFormatPr defaultColWidth="12.6640625" defaultRowHeight="15" customHeight="1"/>
  <cols>
    <col min="1" max="2" width="21.21875" customWidth="1"/>
    <col min="3" max="3" width="13.77734375" customWidth="1"/>
    <col min="4" max="4" width="9.77734375" customWidth="1"/>
    <col min="5" max="5" width="49.109375" customWidth="1"/>
    <col min="6" max="26" width="11.109375" customWidth="1"/>
  </cols>
  <sheetData>
    <row r="1" spans="1:5" ht="15.75" customHeight="1">
      <c r="A1" s="5" t="s">
        <v>114</v>
      </c>
      <c r="B1" s="66"/>
      <c r="C1" s="5"/>
      <c r="D1" s="5"/>
      <c r="E1" s="5"/>
    </row>
    <row r="2" spans="1:5" ht="12.75" customHeight="1">
      <c r="B2" s="65"/>
    </row>
    <row r="3" spans="1:5" ht="15.75" customHeight="1">
      <c r="A3" s="67" t="s">
        <v>115</v>
      </c>
      <c r="B3" s="55" t="s">
        <v>116</v>
      </c>
      <c r="C3" s="68"/>
    </row>
    <row r="4" spans="1:5" ht="15.75" customHeight="1">
      <c r="A4" s="69" t="str">
        <f>"="</f>
        <v>=</v>
      </c>
      <c r="B4" s="70">
        <f>IFERROR(B5/cover!B8,0)</f>
        <v>564.37177579354818</v>
      </c>
      <c r="C4" s="68" t="s">
        <v>30</v>
      </c>
    </row>
    <row r="5" spans="1:5" ht="15.75" customHeight="1">
      <c r="A5" s="8" t="s">
        <v>117</v>
      </c>
      <c r="B5" s="21">
        <f>SUMIF(A12:A941,"Emission of *",B11:B941)</f>
        <v>31902.874702979709</v>
      </c>
      <c r="C5" s="71" t="s">
        <v>118</v>
      </c>
    </row>
    <row r="6" spans="1:5" ht="15.75" customHeight="1">
      <c r="A6" s="8"/>
      <c r="B6" s="65"/>
    </row>
    <row r="7" spans="1:5" ht="15.75" customHeight="1">
      <c r="A7" s="8" t="s">
        <v>119</v>
      </c>
      <c r="B7" s="72">
        <f>cover!B7</f>
        <v>45658</v>
      </c>
      <c r="C7" s="73" t="str">
        <f>"to "&amp;TEXT(cover!D7,"yyyy-mm-dd")</f>
        <v>to 2025-05-31</v>
      </c>
    </row>
    <row r="8" spans="1:5" ht="15.75" customHeight="1">
      <c r="A8" s="8"/>
      <c r="B8" s="74"/>
      <c r="C8" s="19"/>
    </row>
    <row r="9" spans="1:5" ht="15.75" customHeight="1">
      <c r="A9" s="2"/>
      <c r="B9" s="26"/>
      <c r="C9" s="2"/>
      <c r="D9" s="2"/>
      <c r="E9" s="2"/>
    </row>
    <row r="10" spans="1:5" ht="15.75" customHeight="1">
      <c r="A10" s="2"/>
      <c r="B10" s="26"/>
      <c r="C10" s="2"/>
      <c r="D10" s="2"/>
      <c r="E10" s="2"/>
    </row>
    <row r="11" spans="1:5" ht="15.75" customHeight="1">
      <c r="B11" s="75"/>
      <c r="C11" s="2"/>
      <c r="D11" s="2"/>
      <c r="E11" s="76"/>
    </row>
    <row r="12" spans="1:5" ht="21" customHeight="1">
      <c r="A12" s="9"/>
      <c r="B12" s="26"/>
      <c r="C12" s="2"/>
      <c r="D12" s="2"/>
      <c r="E12" s="2"/>
    </row>
    <row r="13" spans="1:5" ht="15.75" customHeight="1">
      <c r="A13" s="9" t="s">
        <v>120</v>
      </c>
      <c r="B13" s="77" t="s">
        <v>121</v>
      </c>
      <c r="C13" s="78"/>
      <c r="D13" s="79" t="str">
        <f>IF(B13="input","Name of Input:",IF(OR(B13="fossil feed",B13="sustainable feed"),"Name of Feed:",""))</f>
        <v/>
      </c>
      <c r="E13" s="80" t="s">
        <v>10</v>
      </c>
    </row>
    <row r="14" spans="1:5" ht="19.5" customHeight="1">
      <c r="A14" s="81" t="s">
        <v>122</v>
      </c>
      <c r="B14" s="82"/>
      <c r="C14" s="83"/>
      <c r="D14" s="83"/>
      <c r="E14" s="84"/>
    </row>
    <row r="15" spans="1:5" ht="15.75" customHeight="1">
      <c r="A15" s="85" t="str">
        <f>IF(ISNUMBER(SEARCH("waste",LOWER(B13))),"Generated Amount","Amount of Consumption")</f>
        <v>Amount of Consumption</v>
      </c>
      <c r="B15" s="86">
        <v>45177689</v>
      </c>
      <c r="C15" s="87" t="str">
        <f>IF(LOWER(B13)="electricity","kwh",IF(LOWER(B13)="heat grid","MJ","ton"))</f>
        <v>kwh</v>
      </c>
      <c r="D15" s="84" t="s">
        <v>18</v>
      </c>
      <c r="E15" s="88" t="s">
        <v>123</v>
      </c>
    </row>
    <row r="16" spans="1:5" ht="42" customHeight="1">
      <c r="A16" s="84" t="s">
        <v>124</v>
      </c>
      <c r="B16" s="86">
        <v>0.47799999999999998</v>
      </c>
      <c r="C16" s="87" t="str">
        <f>IF(B13="electricity","kg CO₂eq/kwh",IF(B13="heat grid","kg CO₂eq/MJ","kg CO₂eq/ton"))</f>
        <v>kg CO₂eq/kwh</v>
      </c>
      <c r="D16" s="84" t="s">
        <v>18</v>
      </c>
      <c r="E16" s="89" t="s">
        <v>125</v>
      </c>
    </row>
    <row r="17" spans="1:5" ht="15.75" customHeight="1">
      <c r="A17" s="84" t="s">
        <v>126</v>
      </c>
      <c r="B17" s="90">
        <f>IFERROR(B15*B16,"")</f>
        <v>21594935.342</v>
      </c>
      <c r="C17" s="91" t="s">
        <v>127</v>
      </c>
      <c r="D17" s="84"/>
      <c r="E17" s="84"/>
    </row>
    <row r="18" spans="1:5" ht="21.75" customHeight="1">
      <c r="A18" s="81" t="s">
        <v>128</v>
      </c>
      <c r="B18" s="92"/>
      <c r="C18" s="91"/>
      <c r="D18" s="84"/>
      <c r="E18" s="84"/>
    </row>
    <row r="19" spans="1:5" ht="15.75" customHeight="1">
      <c r="A19" s="85" t="str">
        <f>IF(ISNUMBER(SEARCH("waste",LOWER(B13))),"Generated Amount","Amount of Consumption")</f>
        <v>Amount of Consumption</v>
      </c>
      <c r="B19" s="86">
        <v>45177689</v>
      </c>
      <c r="C19" s="87" t="str">
        <f>IF(LOWER(B13)="electricity","kwh",IF(LOWER(B13)="heat grid","MJ","ton"))</f>
        <v>kwh</v>
      </c>
      <c r="D19" s="84" t="s">
        <v>18</v>
      </c>
      <c r="E19" s="88" t="s">
        <v>123</v>
      </c>
    </row>
    <row r="20" spans="1:5" ht="42" customHeight="1">
      <c r="A20" s="84" t="s">
        <v>124</v>
      </c>
      <c r="B20" s="86">
        <v>0.47799999999999998</v>
      </c>
      <c r="C20" s="87" t="str">
        <f>IF(B17="electricity","kg CO₂eq/kwh",IF(B17="heat grid","kg CO₂eq/MJ","kg CO₂eq/ton"))</f>
        <v>kg CO₂eq/ton</v>
      </c>
      <c r="D20" s="84" t="s">
        <v>18</v>
      </c>
      <c r="E20" s="89" t="s">
        <v>125</v>
      </c>
    </row>
    <row r="21" spans="1:5" ht="15.75" customHeight="1">
      <c r="A21" s="84" t="s">
        <v>126</v>
      </c>
      <c r="B21" s="90">
        <f>IFERROR(B19*B20,"")</f>
        <v>21594935.342</v>
      </c>
      <c r="C21" s="91" t="s">
        <v>127</v>
      </c>
      <c r="D21" s="84"/>
      <c r="E21" s="84"/>
    </row>
    <row r="22" spans="1:5" ht="22.5" customHeight="1">
      <c r="A22" s="81" t="s">
        <v>129</v>
      </c>
      <c r="B22" s="82"/>
      <c r="C22" s="91"/>
      <c r="D22" s="84"/>
      <c r="E22" s="84"/>
    </row>
    <row r="23" spans="1:5" ht="13.5" customHeight="1">
      <c r="A23" s="84" t="s">
        <v>130</v>
      </c>
      <c r="B23" s="93">
        <f>IFERROR(cover!$B$9/cover!$B$10,"")</f>
        <v>1.0957385369712127E-4</v>
      </c>
      <c r="C23" s="91"/>
      <c r="D23" s="84"/>
      <c r="E23" s="84"/>
    </row>
    <row r="24" spans="1:5" ht="15.75" customHeight="1">
      <c r="A24" s="84" t="s">
        <v>131</v>
      </c>
      <c r="B24" s="90">
        <f>IFERROR(B21*B23,"")</f>
        <v>2366.2402857631014</v>
      </c>
      <c r="C24" s="91" t="s">
        <v>127</v>
      </c>
      <c r="D24" s="84"/>
      <c r="E24" s="84"/>
    </row>
    <row r="25" spans="1:5" ht="24" customHeight="1">
      <c r="A25" s="94" t="str">
        <f>"Emission of "&amp;(IF(B13="input",E13,B13))</f>
        <v>Emission of ELECTRICITY</v>
      </c>
      <c r="B25" s="95">
        <f>IFERROR(B17-B21+B24,"")</f>
        <v>2366.2402857631014</v>
      </c>
      <c r="C25" s="96" t="s">
        <v>127</v>
      </c>
      <c r="D25" s="84"/>
      <c r="E25" s="84"/>
    </row>
    <row r="26" spans="1:5" ht="15.75" customHeight="1">
      <c r="A26" s="2"/>
      <c r="B26" s="26"/>
      <c r="C26" s="2"/>
      <c r="D26" s="2"/>
      <c r="E26" s="2"/>
    </row>
    <row r="27" spans="1:5" ht="15.75" customHeight="1">
      <c r="A27" s="2"/>
      <c r="B27" s="26"/>
      <c r="C27" s="2"/>
      <c r="D27" s="2"/>
      <c r="E27" s="2"/>
    </row>
    <row r="28" spans="1:5" ht="21" customHeight="1">
      <c r="A28" s="9"/>
      <c r="B28" s="26"/>
      <c r="C28" s="2"/>
      <c r="D28" s="2"/>
      <c r="E28" s="2"/>
    </row>
    <row r="29" spans="1:5" ht="15.75" customHeight="1">
      <c r="A29" s="9" t="s">
        <v>132</v>
      </c>
      <c r="B29" s="77" t="s">
        <v>133</v>
      </c>
      <c r="C29" s="78"/>
      <c r="D29" s="79" t="str">
        <f>IF(B29="input","Name of Input:",IF(OR(B29="fossil feed",B29="sustainable feed"),"Name of Feed:",""))</f>
        <v/>
      </c>
      <c r="E29" s="80" t="s">
        <v>134</v>
      </c>
    </row>
    <row r="30" spans="1:5" ht="19.5" customHeight="1">
      <c r="A30" s="81" t="s">
        <v>122</v>
      </c>
      <c r="B30" s="82"/>
      <c r="C30" s="83"/>
      <c r="D30" s="83"/>
      <c r="E30" s="84"/>
    </row>
    <row r="31" spans="1:5" ht="15.75" customHeight="1">
      <c r="A31" s="85" t="str">
        <f>IF(ISNUMBER(SEARCH("waste",LOWER(B29))),"Generated Amount","Amount of Consumption")</f>
        <v>Amount of Consumption</v>
      </c>
      <c r="B31" s="86">
        <v>12508546.600199999</v>
      </c>
      <c r="C31" s="91" t="s">
        <v>135</v>
      </c>
      <c r="D31" s="84" t="s">
        <v>18</v>
      </c>
      <c r="E31" s="88" t="s">
        <v>136</v>
      </c>
    </row>
    <row r="32" spans="1:5" ht="15.75" customHeight="1">
      <c r="A32" s="84"/>
      <c r="B32" s="86">
        <v>534530107.23760003</v>
      </c>
      <c r="C32" s="14" t="s">
        <v>80</v>
      </c>
      <c r="D32" s="84" t="s">
        <v>18</v>
      </c>
      <c r="E32" s="97" t="s">
        <v>137</v>
      </c>
    </row>
    <row r="33" spans="1:5" ht="15.75" customHeight="1">
      <c r="A33" s="84" t="s">
        <v>124</v>
      </c>
      <c r="B33" s="86">
        <v>66</v>
      </c>
      <c r="C33" s="91" t="s">
        <v>138</v>
      </c>
      <c r="D33" s="84" t="s">
        <v>18</v>
      </c>
      <c r="E33" s="88" t="s">
        <v>139</v>
      </c>
    </row>
    <row r="34" spans="1:5" ht="15.75" customHeight="1">
      <c r="A34" s="84" t="s">
        <v>126</v>
      </c>
      <c r="B34" s="90">
        <f>IFERROR(B32*B33,"")/1000</f>
        <v>35278987.077681601</v>
      </c>
      <c r="C34" s="91" t="s">
        <v>127</v>
      </c>
      <c r="D34" s="84"/>
      <c r="E34" s="84"/>
    </row>
    <row r="35" spans="1:5" ht="21.75" customHeight="1">
      <c r="A35" s="81" t="s">
        <v>128</v>
      </c>
      <c r="B35" s="92"/>
      <c r="C35" s="91"/>
      <c r="D35" s="84"/>
      <c r="E35" s="84"/>
    </row>
    <row r="36" spans="1:5" ht="15.75" customHeight="1">
      <c r="A36" s="85" t="str">
        <f>IF(ISNUMBER(SEARCH("waste",LOWER(B29))),"Generated Amount","Amount of Consumption")</f>
        <v>Amount of Consumption</v>
      </c>
      <c r="B36" s="86">
        <f>B31</f>
        <v>12508546.600199999</v>
      </c>
      <c r="C36" s="91" t="s">
        <v>135</v>
      </c>
      <c r="D36" s="84" t="s">
        <v>18</v>
      </c>
      <c r="E36" s="88" t="s">
        <v>136</v>
      </c>
    </row>
    <row r="37" spans="1:5" ht="15.75" customHeight="1">
      <c r="A37" s="84" t="s">
        <v>124</v>
      </c>
      <c r="B37" s="90">
        <v>66</v>
      </c>
      <c r="C37" s="91" t="s">
        <v>138</v>
      </c>
      <c r="D37" s="84" t="s">
        <v>18</v>
      </c>
      <c r="E37" s="88" t="s">
        <v>139</v>
      </c>
    </row>
    <row r="38" spans="1:5" ht="15.75" customHeight="1">
      <c r="A38" s="84" t="s">
        <v>126</v>
      </c>
      <c r="B38" s="90">
        <f>B34</f>
        <v>35278987.077681601</v>
      </c>
      <c r="C38" s="91" t="s">
        <v>127</v>
      </c>
      <c r="D38" s="84"/>
      <c r="E38" s="84"/>
    </row>
    <row r="39" spans="1:5" ht="22.5" customHeight="1">
      <c r="A39" s="81" t="s">
        <v>129</v>
      </c>
      <c r="B39" s="82"/>
      <c r="C39" s="91"/>
      <c r="D39" s="84"/>
      <c r="E39" s="84"/>
    </row>
    <row r="40" spans="1:5" ht="13.5" customHeight="1">
      <c r="A40" s="88" t="s">
        <v>130</v>
      </c>
      <c r="B40" s="93">
        <f>IFERROR(cover!$B$9/cover!$B$10,"")</f>
        <v>1.0957385369712127E-4</v>
      </c>
      <c r="C40" s="91"/>
      <c r="D40" s="84"/>
      <c r="E40" s="84"/>
    </row>
    <row r="41" spans="1:5" ht="15.75" customHeight="1">
      <c r="A41" s="84" t="s">
        <v>131</v>
      </c>
      <c r="B41" s="90">
        <f>IFERROR(B38*B40,"")</f>
        <v>3865.6545686325157</v>
      </c>
      <c r="C41" s="91" t="s">
        <v>127</v>
      </c>
      <c r="D41" s="84"/>
      <c r="E41" s="84"/>
    </row>
    <row r="42" spans="1:5" ht="24" customHeight="1">
      <c r="A42" s="94" t="str">
        <f>"Emission of "&amp;(IF(B29="input",E29,B29))</f>
        <v>Emission of HEAT SELF-GENERATED</v>
      </c>
      <c r="B42" s="95">
        <f>IFERROR(B34-B38+B41,"")</f>
        <v>3865.6545686325157</v>
      </c>
      <c r="C42" s="96" t="s">
        <v>127</v>
      </c>
      <c r="D42" s="84"/>
      <c r="E42" s="84"/>
    </row>
    <row r="43" spans="1:5" ht="15.75" customHeight="1">
      <c r="A43" s="2"/>
      <c r="B43" s="26"/>
      <c r="C43" s="2"/>
      <c r="D43" s="2"/>
      <c r="E43" s="2"/>
    </row>
    <row r="44" spans="1:5" ht="15.75" customHeight="1">
      <c r="A44" s="2"/>
      <c r="B44" s="26"/>
      <c r="C44" s="2"/>
      <c r="D44" s="2"/>
      <c r="E44" s="2"/>
    </row>
    <row r="45" spans="1:5" ht="13.5" customHeight="1">
      <c r="A45" s="2"/>
      <c r="B45" s="26"/>
      <c r="C45" s="2"/>
      <c r="D45" s="2"/>
      <c r="E45" s="2"/>
    </row>
    <row r="46" spans="1:5" ht="21" customHeight="1">
      <c r="A46" s="9"/>
      <c r="B46" s="26"/>
      <c r="C46" s="2"/>
      <c r="D46" s="2"/>
      <c r="E46" s="2"/>
    </row>
    <row r="47" spans="1:5" ht="15.75" customHeight="1">
      <c r="A47" s="9" t="s">
        <v>140</v>
      </c>
      <c r="B47" s="77" t="s">
        <v>133</v>
      </c>
      <c r="C47" s="78"/>
      <c r="D47" s="79" t="str">
        <f>IF(B47="input","Name of Input:",IF(OR(B47="fossil feed",B47="sustainable feed"),"Name of Feed:",""))</f>
        <v/>
      </c>
      <c r="E47" s="80" t="s">
        <v>141</v>
      </c>
    </row>
    <row r="48" spans="1:5" ht="19.5" customHeight="1">
      <c r="A48" s="81" t="s">
        <v>122</v>
      </c>
      <c r="B48" s="82"/>
      <c r="C48" s="83"/>
      <c r="D48" s="83"/>
      <c r="E48" s="84"/>
    </row>
    <row r="49" spans="1:5" ht="15.75" customHeight="1">
      <c r="A49" s="85" t="str">
        <f>IF(ISNUMBER(SEARCH("waste",LOWER(B47))),"Generated Amount","Amount of Consumption")</f>
        <v>Amount of Consumption</v>
      </c>
      <c r="B49" s="86">
        <v>86159931.640000001</v>
      </c>
      <c r="C49" s="91" t="s">
        <v>142</v>
      </c>
      <c r="D49" s="84" t="s">
        <v>18</v>
      </c>
      <c r="E49" s="88" t="s">
        <v>143</v>
      </c>
    </row>
    <row r="50" spans="1:5" ht="39.75" customHeight="1">
      <c r="A50" s="84"/>
      <c r="B50" s="86">
        <v>276883556.31999999</v>
      </c>
      <c r="C50" s="14" t="s">
        <v>80</v>
      </c>
      <c r="D50" s="84" t="s">
        <v>18</v>
      </c>
      <c r="E50" s="98" t="s">
        <v>144</v>
      </c>
    </row>
    <row r="51" spans="1:5" ht="27.75" customHeight="1">
      <c r="A51" s="84" t="s">
        <v>124</v>
      </c>
      <c r="B51" s="86">
        <v>15.7356</v>
      </c>
      <c r="C51" s="91" t="s">
        <v>138</v>
      </c>
      <c r="D51" s="84" t="s">
        <v>18</v>
      </c>
      <c r="E51" s="89" t="s">
        <v>145</v>
      </c>
    </row>
    <row r="52" spans="1:5" ht="15.75" customHeight="1">
      <c r="A52" s="84" t="s">
        <v>126</v>
      </c>
      <c r="B52" s="90">
        <f>IFERROR(B50*B51,"")/1000</f>
        <v>4356928.8888289919</v>
      </c>
      <c r="C52" s="91" t="s">
        <v>127</v>
      </c>
      <c r="D52" s="84"/>
      <c r="E52" s="84"/>
    </row>
    <row r="53" spans="1:5" ht="21.75" customHeight="1">
      <c r="A53" s="81" t="s">
        <v>128</v>
      </c>
      <c r="B53" s="92"/>
      <c r="C53" s="91"/>
      <c r="D53" s="84"/>
      <c r="E53" s="84"/>
    </row>
    <row r="54" spans="1:5" ht="15.75" customHeight="1">
      <c r="A54" s="85" t="str">
        <f>IF(ISNUMBER(SEARCH("waste",LOWER(B47))),"Generated Amount","Amount of Consumption")</f>
        <v>Amount of Consumption</v>
      </c>
      <c r="B54" s="86">
        <f>B49</f>
        <v>86159931.640000001</v>
      </c>
      <c r="C54" s="91" t="s">
        <v>142</v>
      </c>
      <c r="D54" s="84" t="s">
        <v>18</v>
      </c>
      <c r="E54" s="88" t="s">
        <v>143</v>
      </c>
    </row>
    <row r="55" spans="1:5" ht="27.75" customHeight="1">
      <c r="A55" s="84" t="s">
        <v>124</v>
      </c>
      <c r="B55" s="90">
        <v>15.7356</v>
      </c>
      <c r="C55" s="91" t="s">
        <v>138</v>
      </c>
      <c r="D55" s="84" t="s">
        <v>18</v>
      </c>
      <c r="E55" s="89" t="s">
        <v>145</v>
      </c>
    </row>
    <row r="56" spans="1:5" ht="15.75" customHeight="1">
      <c r="A56" s="84" t="s">
        <v>126</v>
      </c>
      <c r="B56" s="90">
        <f>B52</f>
        <v>4356928.8888289919</v>
      </c>
      <c r="C56" s="91" t="s">
        <v>127</v>
      </c>
      <c r="D56" s="84"/>
      <c r="E56" s="84"/>
    </row>
    <row r="57" spans="1:5" ht="15.75" customHeight="1">
      <c r="A57" s="81" t="s">
        <v>129</v>
      </c>
      <c r="B57" s="82"/>
      <c r="C57" s="91"/>
      <c r="D57" s="84"/>
      <c r="E57" s="84"/>
    </row>
    <row r="58" spans="1:5" ht="22.5" customHeight="1">
      <c r="A58" s="88" t="s">
        <v>130</v>
      </c>
      <c r="B58" s="93">
        <f>IFERROR(cover!$B$9/cover!$B$10,"")</f>
        <v>1.0957385369712127E-4</v>
      </c>
      <c r="C58" s="91"/>
      <c r="D58" s="84"/>
      <c r="E58" s="84"/>
    </row>
    <row r="59" spans="1:5" ht="13.5" customHeight="1">
      <c r="A59" s="84" t="s">
        <v>131</v>
      </c>
      <c r="B59" s="90">
        <f>IFERROR(B56*B58,"")</f>
        <v>477.40548863330912</v>
      </c>
      <c r="C59" s="91" t="s">
        <v>127</v>
      </c>
      <c r="D59" s="84"/>
      <c r="E59" s="84"/>
    </row>
    <row r="60" spans="1:5" ht="15.75" customHeight="1">
      <c r="A60" s="94" t="str">
        <f>"Emission of "&amp;(IF(B47="input",E47,B47))</f>
        <v>Emission of HEAT SELF-GENERATED</v>
      </c>
      <c r="B60" s="95">
        <f>IFERROR(B52-B56+B59,"")</f>
        <v>477.40548863330912</v>
      </c>
      <c r="C60" s="96" t="s">
        <v>127</v>
      </c>
      <c r="D60" s="84"/>
      <c r="E60" s="84"/>
    </row>
    <row r="61" spans="1:5" ht="24" customHeight="1">
      <c r="A61" s="99"/>
      <c r="B61" s="55"/>
      <c r="C61" s="56"/>
      <c r="D61" s="2"/>
      <c r="E61" s="2"/>
    </row>
    <row r="62" spans="1:5" ht="15.75" customHeight="1">
      <c r="A62" s="9" t="s">
        <v>146</v>
      </c>
      <c r="B62" s="77" t="s">
        <v>133</v>
      </c>
      <c r="C62" s="78"/>
      <c r="D62" s="79" t="str">
        <f>IF(B62="input","Name of Input:",IF(OR(B62="fossil feed",B62="sustainable feed"),"Name of Feed:",""))</f>
        <v/>
      </c>
      <c r="E62" s="80" t="s">
        <v>141</v>
      </c>
    </row>
    <row r="63" spans="1:5" ht="19.5" customHeight="1">
      <c r="A63" s="81" t="s">
        <v>122</v>
      </c>
      <c r="B63" s="82"/>
      <c r="C63" s="83"/>
      <c r="D63" s="83"/>
      <c r="E63" s="84"/>
    </row>
    <row r="64" spans="1:5" ht="15.75" customHeight="1">
      <c r="A64" s="85" t="str">
        <f>IF(ISNUMBER(SEARCH("waste",LOWER(B62))),"Generated Amount","Amount of Consumption")</f>
        <v>Amount of Consumption</v>
      </c>
      <c r="B64" s="86">
        <v>20797795.530000001</v>
      </c>
      <c r="C64" s="91" t="s">
        <v>142</v>
      </c>
      <c r="D64" s="84" t="s">
        <v>18</v>
      </c>
      <c r="E64" s="88" t="s">
        <v>147</v>
      </c>
    </row>
    <row r="65" spans="1:5" ht="39.75" customHeight="1">
      <c r="A65" s="84"/>
      <c r="B65" s="86">
        <v>61209992.020000003</v>
      </c>
      <c r="C65" s="14" t="s">
        <v>80</v>
      </c>
      <c r="D65" s="84" t="s">
        <v>18</v>
      </c>
      <c r="E65" s="98" t="s">
        <v>148</v>
      </c>
    </row>
    <row r="66" spans="1:5" ht="27.75" customHeight="1">
      <c r="A66" s="84" t="s">
        <v>124</v>
      </c>
      <c r="B66" s="86">
        <v>15.7356</v>
      </c>
      <c r="C66" s="91" t="s">
        <v>138</v>
      </c>
      <c r="D66" s="84" t="s">
        <v>18</v>
      </c>
      <c r="E66" s="89" t="s">
        <v>145</v>
      </c>
    </row>
    <row r="67" spans="1:5" ht="15.75" customHeight="1">
      <c r="A67" s="84" t="s">
        <v>126</v>
      </c>
      <c r="B67" s="90">
        <f>IFERROR(B65*B66,"")/1000</f>
        <v>963175.95042991207</v>
      </c>
      <c r="C67" s="91" t="s">
        <v>127</v>
      </c>
      <c r="D67" s="84"/>
      <c r="E67" s="84"/>
    </row>
    <row r="68" spans="1:5" ht="21.75" customHeight="1">
      <c r="A68" s="81" t="s">
        <v>128</v>
      </c>
      <c r="B68" s="92"/>
      <c r="C68" s="91"/>
      <c r="D68" s="84"/>
      <c r="E68" s="84"/>
    </row>
    <row r="69" spans="1:5" ht="15.75" customHeight="1">
      <c r="A69" s="85" t="str">
        <f>IF(ISNUMBER(SEARCH("waste",LOWER(B62))),"Generated Amount","Amount of Consumption")</f>
        <v>Amount of Consumption</v>
      </c>
      <c r="B69" s="86">
        <f>B64</f>
        <v>20797795.530000001</v>
      </c>
      <c r="C69" s="91" t="s">
        <v>142</v>
      </c>
      <c r="D69" s="84" t="s">
        <v>18</v>
      </c>
      <c r="E69" s="88" t="s">
        <v>147</v>
      </c>
    </row>
    <row r="70" spans="1:5" ht="27.75" customHeight="1">
      <c r="A70" s="84" t="s">
        <v>124</v>
      </c>
      <c r="B70" s="90">
        <v>15.7356</v>
      </c>
      <c r="C70" s="91" t="s">
        <v>138</v>
      </c>
      <c r="D70" s="84" t="s">
        <v>18</v>
      </c>
      <c r="E70" s="89" t="s">
        <v>145</v>
      </c>
    </row>
    <row r="71" spans="1:5" ht="15.75" customHeight="1">
      <c r="A71" s="84" t="s">
        <v>126</v>
      </c>
      <c r="B71" s="90">
        <f>B67</f>
        <v>963175.95042991207</v>
      </c>
      <c r="C71" s="91" t="s">
        <v>127</v>
      </c>
      <c r="D71" s="84"/>
      <c r="E71" s="84"/>
    </row>
    <row r="72" spans="1:5" ht="22.5" customHeight="1">
      <c r="A72" s="81" t="s">
        <v>129</v>
      </c>
      <c r="B72" s="82"/>
      <c r="C72" s="91"/>
      <c r="D72" s="84"/>
      <c r="E72" s="84"/>
    </row>
    <row r="73" spans="1:5" ht="13.5" customHeight="1">
      <c r="A73" s="88" t="s">
        <v>130</v>
      </c>
      <c r="B73" s="93">
        <f>IFERROR(cover!$B$9/cover!$B$10,"")</f>
        <v>1.0957385369712127E-4</v>
      </c>
      <c r="C73" s="91"/>
      <c r="D73" s="84"/>
      <c r="E73" s="84"/>
    </row>
    <row r="74" spans="1:5" ht="15.75" customHeight="1">
      <c r="A74" s="84" t="s">
        <v>131</v>
      </c>
      <c r="B74" s="90">
        <f>IFERROR(B71*B73,"")</f>
        <v>105.53890067699291</v>
      </c>
      <c r="C74" s="91" t="s">
        <v>127</v>
      </c>
      <c r="D74" s="84"/>
      <c r="E74" s="84"/>
    </row>
    <row r="75" spans="1:5" ht="24" customHeight="1">
      <c r="A75" s="94" t="str">
        <f>"Emission of "&amp;(IF(B62="input",E62,B62))</f>
        <v>Emission of HEAT SELF-GENERATED</v>
      </c>
      <c r="B75" s="95">
        <f>IFERROR(B67-B71+B74,"")</f>
        <v>105.53890067699291</v>
      </c>
      <c r="C75" s="96" t="s">
        <v>127</v>
      </c>
      <c r="D75" s="84"/>
      <c r="E75" s="84"/>
    </row>
    <row r="76" spans="1:5" ht="24" customHeight="1">
      <c r="A76" s="99"/>
      <c r="B76" s="55"/>
      <c r="C76" s="56"/>
      <c r="D76" s="2"/>
      <c r="E76" s="2"/>
    </row>
    <row r="77" spans="1:5" ht="21" customHeight="1">
      <c r="A77" s="9"/>
      <c r="B77" s="26"/>
      <c r="C77" s="2"/>
      <c r="D77" s="2"/>
      <c r="E77" s="2"/>
    </row>
    <row r="78" spans="1:5" ht="15.75" customHeight="1">
      <c r="A78" s="9" t="s">
        <v>149</v>
      </c>
      <c r="B78" s="77" t="s">
        <v>150</v>
      </c>
      <c r="C78" s="78"/>
      <c r="D78" s="79" t="str">
        <f>IF(B78="input","Name of Input:",IF(OR(B78="fossil feed",B78="sustainable feed"),"Name of Feed:",""))</f>
        <v/>
      </c>
      <c r="E78" s="80"/>
    </row>
    <row r="79" spans="1:5" ht="19.5" customHeight="1">
      <c r="A79" s="81" t="s">
        <v>122</v>
      </c>
      <c r="B79" s="82"/>
      <c r="C79" s="83"/>
      <c r="D79" s="83"/>
      <c r="E79" s="84"/>
    </row>
    <row r="80" spans="1:5" ht="15.75" customHeight="1">
      <c r="A80" s="85" t="s">
        <v>151</v>
      </c>
      <c r="B80" s="86">
        <v>85739.958029999994</v>
      </c>
      <c r="C80" s="91" t="s">
        <v>152</v>
      </c>
      <c r="D80" s="84" t="s">
        <v>18</v>
      </c>
      <c r="E80" s="88" t="s">
        <v>153</v>
      </c>
    </row>
    <row r="81" spans="1:5" ht="15.75" customHeight="1">
      <c r="A81" s="84" t="s">
        <v>154</v>
      </c>
      <c r="B81" s="86">
        <f>B80*485/1000000</f>
        <v>41.583879644549995</v>
      </c>
      <c r="C81" s="14" t="s">
        <v>155</v>
      </c>
      <c r="D81" s="84" t="s">
        <v>18</v>
      </c>
      <c r="E81" s="62" t="s">
        <v>156</v>
      </c>
    </row>
    <row r="82" spans="1:5" ht="15.75" customHeight="1">
      <c r="A82" s="84" t="s">
        <v>124</v>
      </c>
      <c r="B82" s="100">
        <v>5.7600000000000004E-3</v>
      </c>
      <c r="C82" s="91" t="s">
        <v>157</v>
      </c>
      <c r="D82" s="84" t="s">
        <v>18</v>
      </c>
      <c r="E82" s="62" t="s">
        <v>158</v>
      </c>
    </row>
    <row r="83" spans="1:5" ht="15.75" customHeight="1">
      <c r="A83" s="84"/>
      <c r="B83" s="90">
        <f>IFERROR(B81*B82,"")</f>
        <v>0.239523146752608</v>
      </c>
      <c r="C83" s="91" t="s">
        <v>159</v>
      </c>
      <c r="D83" s="84"/>
      <c r="E83" s="88"/>
    </row>
    <row r="84" spans="1:5" ht="15.75" customHeight="1">
      <c r="A84" s="84" t="s">
        <v>126</v>
      </c>
      <c r="B84" s="90">
        <f>B83*28*1000</f>
        <v>6706.648109073024</v>
      </c>
      <c r="C84" s="91" t="s">
        <v>127</v>
      </c>
      <c r="D84" s="84"/>
      <c r="E84" s="84"/>
    </row>
    <row r="85" spans="1:5" ht="21.75" customHeight="1">
      <c r="A85" s="81" t="s">
        <v>128</v>
      </c>
      <c r="B85" s="92"/>
      <c r="C85" s="91"/>
      <c r="D85" s="84"/>
      <c r="E85" s="84"/>
    </row>
    <row r="86" spans="1:5" ht="15.75" customHeight="1">
      <c r="A86" s="85" t="str">
        <f>IF(ISNUMBER(SEARCH("waste",LOWER(B78))),"Generated Amount","Amount of Consumption")</f>
        <v>Generated Amount</v>
      </c>
      <c r="B86" s="86">
        <f>B80</f>
        <v>85739.958029999994</v>
      </c>
      <c r="C86" s="91" t="s">
        <v>152</v>
      </c>
      <c r="D86" s="84" t="s">
        <v>18</v>
      </c>
      <c r="E86" s="88" t="s">
        <v>160</v>
      </c>
    </row>
    <row r="87" spans="1:5" ht="15.75" customHeight="1">
      <c r="A87" s="84" t="s">
        <v>124</v>
      </c>
      <c r="B87" s="101">
        <v>5.7600000000000004E-3</v>
      </c>
      <c r="C87" s="91" t="s">
        <v>157</v>
      </c>
      <c r="D87" s="84" t="s">
        <v>18</v>
      </c>
      <c r="E87" s="88" t="s">
        <v>158</v>
      </c>
    </row>
    <row r="88" spans="1:5" ht="15.75" customHeight="1">
      <c r="A88" s="84" t="s">
        <v>126</v>
      </c>
      <c r="B88" s="90">
        <f>B84</f>
        <v>6706.648109073024</v>
      </c>
      <c r="C88" s="91" t="s">
        <v>127</v>
      </c>
      <c r="D88" s="84"/>
      <c r="E88" s="84"/>
    </row>
    <row r="89" spans="1:5" ht="22.5" customHeight="1">
      <c r="A89" s="81" t="s">
        <v>129</v>
      </c>
      <c r="B89" s="82"/>
      <c r="C89" s="91"/>
      <c r="D89" s="84"/>
      <c r="E89" s="84"/>
    </row>
    <row r="90" spans="1:5" ht="13.5" customHeight="1">
      <c r="A90" s="88" t="s">
        <v>130</v>
      </c>
      <c r="B90" s="93">
        <f>IFERROR(cover!$B$9/cover!$B$10,"")</f>
        <v>1.0957385369712127E-4</v>
      </c>
      <c r="C90" s="91"/>
      <c r="D90" s="84"/>
      <c r="E90" s="84"/>
    </row>
    <row r="91" spans="1:5" ht="15.75" customHeight="1">
      <c r="A91" s="84" t="s">
        <v>131</v>
      </c>
      <c r="B91" s="90">
        <f>IFERROR(B88*B90,"")</f>
        <v>0.73487327870164254</v>
      </c>
      <c r="C91" s="91"/>
      <c r="D91" s="84"/>
      <c r="E91" s="84"/>
    </row>
    <row r="92" spans="1:5" ht="24" customHeight="1">
      <c r="A92" s="94" t="str">
        <f>"Emission of "&amp;(IF(B78="input",E78,B78))</f>
        <v>Emission of WASTE WATER</v>
      </c>
      <c r="B92" s="95">
        <f>IFERROR(B84-B88+B91,"")</f>
        <v>0.73487327870164254</v>
      </c>
      <c r="C92" s="96" t="s">
        <v>127</v>
      </c>
      <c r="D92" s="84"/>
      <c r="E92" s="84"/>
    </row>
    <row r="93" spans="1:5" ht="15.75" customHeight="1">
      <c r="A93" s="2"/>
      <c r="B93" s="26"/>
      <c r="C93" s="2"/>
      <c r="D93" s="2"/>
      <c r="E93" s="2"/>
    </row>
    <row r="94" spans="1:5" ht="15.75" customHeight="1">
      <c r="A94" s="2"/>
      <c r="B94" s="26"/>
      <c r="C94" s="2"/>
      <c r="D94" s="2"/>
      <c r="E94" s="2"/>
    </row>
    <row r="95" spans="1:5" ht="15.75" customHeight="1">
      <c r="A95" s="9" t="s">
        <v>161</v>
      </c>
      <c r="B95" s="77" t="s">
        <v>162</v>
      </c>
      <c r="C95" s="78"/>
      <c r="D95" s="79" t="str">
        <f>IF(B95="input","Name of Input:",IF(OR(B95="fossil feed",B95="sustainable feed"),"Name of Feed:",""))</f>
        <v>Name of Input:</v>
      </c>
      <c r="E95" s="80" t="s">
        <v>163</v>
      </c>
    </row>
    <row r="96" spans="1:5" ht="19.5" customHeight="1">
      <c r="A96" s="81" t="s">
        <v>122</v>
      </c>
      <c r="B96" s="82"/>
      <c r="C96" s="83"/>
      <c r="D96" s="83"/>
      <c r="E96" s="84"/>
    </row>
    <row r="97" spans="1:5" ht="15.75" customHeight="1">
      <c r="A97" s="85" t="s">
        <v>164</v>
      </c>
      <c r="B97" s="86">
        <v>20966.423750000002</v>
      </c>
      <c r="C97" s="91" t="s">
        <v>152</v>
      </c>
      <c r="D97" s="84" t="s">
        <v>18</v>
      </c>
      <c r="E97" s="88" t="s">
        <v>165</v>
      </c>
    </row>
    <row r="98" spans="1:5" ht="15.75" customHeight="1">
      <c r="A98" s="84" t="s">
        <v>124</v>
      </c>
      <c r="B98" s="86">
        <v>10.92</v>
      </c>
      <c r="C98" s="91" t="s">
        <v>166</v>
      </c>
      <c r="D98" s="84" t="s">
        <v>18</v>
      </c>
      <c r="E98" s="62" t="s">
        <v>167</v>
      </c>
    </row>
    <row r="99" spans="1:5" ht="15.75" customHeight="1">
      <c r="A99" s="84" t="s">
        <v>126</v>
      </c>
      <c r="B99" s="90">
        <f>B97*1000*B98</f>
        <v>228953347.34999999</v>
      </c>
      <c r="C99" s="91" t="s">
        <v>127</v>
      </c>
      <c r="D99" s="84"/>
      <c r="E99" s="84"/>
    </row>
    <row r="100" spans="1:5" ht="21.75" customHeight="1">
      <c r="A100" s="81" t="s">
        <v>128</v>
      </c>
      <c r="B100" s="92"/>
      <c r="C100" s="91"/>
      <c r="D100" s="84"/>
      <c r="E100" s="84"/>
    </row>
    <row r="101" spans="1:5" ht="15.75" customHeight="1">
      <c r="A101" s="85" t="str">
        <f>IF(ISNUMBER(SEARCH("waste",LOWER(B95))),"Generated Amount","Amount of Consumption")</f>
        <v>Amount of Consumption</v>
      </c>
      <c r="B101" s="86">
        <f t="shared" ref="B101:B103" si="0">B97</f>
        <v>20966.423750000002</v>
      </c>
      <c r="C101" s="91" t="s">
        <v>152</v>
      </c>
      <c r="D101" s="84" t="s">
        <v>18</v>
      </c>
      <c r="E101" s="88" t="s">
        <v>165</v>
      </c>
    </row>
    <row r="102" spans="1:5" ht="15.75" customHeight="1">
      <c r="A102" s="84" t="s">
        <v>124</v>
      </c>
      <c r="B102" s="90">
        <f t="shared" si="0"/>
        <v>10.92</v>
      </c>
      <c r="C102" s="91" t="s">
        <v>166</v>
      </c>
      <c r="D102" s="84" t="s">
        <v>18</v>
      </c>
      <c r="E102" s="62" t="s">
        <v>167</v>
      </c>
    </row>
    <row r="103" spans="1:5" ht="15.75" customHeight="1">
      <c r="A103" s="84" t="s">
        <v>126</v>
      </c>
      <c r="B103" s="90">
        <f t="shared" si="0"/>
        <v>228953347.34999999</v>
      </c>
      <c r="C103" s="91" t="s">
        <v>127</v>
      </c>
      <c r="D103" s="84"/>
      <c r="E103" s="84"/>
    </row>
    <row r="104" spans="1:5" ht="22.5" customHeight="1">
      <c r="A104" s="81" t="s">
        <v>129</v>
      </c>
      <c r="B104" s="82"/>
      <c r="C104" s="91"/>
      <c r="D104" s="84"/>
      <c r="E104" s="84"/>
    </row>
    <row r="105" spans="1:5" ht="13.5" customHeight="1">
      <c r="A105" s="88" t="s">
        <v>130</v>
      </c>
      <c r="B105" s="93">
        <f>IFERROR(cover!$B$9/cover!$B$10,"")</f>
        <v>1.0957385369712127E-4</v>
      </c>
      <c r="C105" s="91"/>
      <c r="D105" s="84"/>
      <c r="E105" s="84"/>
    </row>
    <row r="106" spans="1:5" ht="15.75" customHeight="1">
      <c r="A106" s="84" t="s">
        <v>131</v>
      </c>
      <c r="B106" s="90">
        <f>IFERROR(B103*B105,"")</f>
        <v>25087.300585995086</v>
      </c>
      <c r="C106" s="91"/>
      <c r="D106" s="84"/>
      <c r="E106" s="84"/>
    </row>
    <row r="107" spans="1:5" ht="24" customHeight="1">
      <c r="A107" s="94" t="str">
        <f>"Emission of "&amp;(IF(B95="input",E95,B95))</f>
        <v>Emission of Hydrogen</v>
      </c>
      <c r="B107" s="95">
        <f>IFERROR(B99-B103+B106,"")</f>
        <v>25087.300585995086</v>
      </c>
      <c r="C107" s="96" t="s">
        <v>127</v>
      </c>
      <c r="D107" s="84"/>
      <c r="E107" s="84"/>
    </row>
    <row r="108" spans="1:5" ht="15.75" customHeight="1">
      <c r="A108" s="2"/>
      <c r="B108" s="26"/>
      <c r="C108" s="2"/>
      <c r="D108" s="2"/>
      <c r="E108" s="2"/>
    </row>
    <row r="109" spans="1:5" ht="15.75" customHeight="1">
      <c r="A109" s="2"/>
      <c r="B109" s="26"/>
      <c r="C109" s="2"/>
      <c r="D109" s="2"/>
      <c r="E109" s="2"/>
    </row>
    <row r="110" spans="1:5" ht="13.5" customHeight="1">
      <c r="A110" s="2"/>
      <c r="B110" s="26"/>
      <c r="C110" s="2"/>
      <c r="D110" s="2"/>
      <c r="E110" s="2"/>
    </row>
    <row r="111" spans="1:5" ht="13.5" customHeight="1">
      <c r="A111" s="2"/>
      <c r="B111" s="26"/>
      <c r="C111" s="2"/>
      <c r="D111" s="2"/>
      <c r="E111" s="2"/>
    </row>
    <row r="112" spans="1:5" ht="13.5" customHeight="1">
      <c r="A112" s="2"/>
      <c r="B112" s="26"/>
      <c r="C112" s="2"/>
      <c r="D112" s="2"/>
      <c r="E112" s="2"/>
    </row>
    <row r="113" spans="1:5" ht="13.5" customHeight="1">
      <c r="A113" s="2"/>
      <c r="B113" s="26"/>
      <c r="C113" s="2"/>
      <c r="D113" s="2"/>
      <c r="E113" s="2"/>
    </row>
    <row r="114" spans="1:5" ht="13.5" customHeight="1">
      <c r="A114" s="2"/>
      <c r="B114" s="26"/>
      <c r="C114" s="2"/>
      <c r="D114" s="2"/>
      <c r="E114" s="2"/>
    </row>
    <row r="115" spans="1:5" ht="13.5" customHeight="1">
      <c r="A115" s="2"/>
      <c r="B115" s="26"/>
      <c r="C115" s="2"/>
      <c r="D115" s="2"/>
      <c r="E115" s="2"/>
    </row>
    <row r="116" spans="1:5" ht="13.5" customHeight="1">
      <c r="A116" s="2"/>
      <c r="B116" s="26"/>
      <c r="C116" s="2"/>
      <c r="D116" s="2"/>
      <c r="E116" s="2"/>
    </row>
    <row r="117" spans="1:5" ht="13.5" customHeight="1">
      <c r="A117" s="2"/>
      <c r="B117" s="26"/>
      <c r="C117" s="2"/>
      <c r="D117" s="2"/>
      <c r="E117" s="2"/>
    </row>
    <row r="118" spans="1:5" ht="13.5" customHeight="1">
      <c r="A118" s="2"/>
      <c r="B118" s="26"/>
      <c r="C118" s="2"/>
      <c r="D118" s="2"/>
      <c r="E118" s="2"/>
    </row>
    <row r="119" spans="1:5" ht="13.5" customHeight="1">
      <c r="A119" s="2"/>
      <c r="B119" s="26"/>
      <c r="C119" s="2"/>
      <c r="D119" s="2"/>
      <c r="E119" s="2"/>
    </row>
    <row r="120" spans="1:5" ht="13.5" customHeight="1">
      <c r="A120" s="2"/>
      <c r="B120" s="26"/>
      <c r="C120" s="2"/>
      <c r="D120" s="2"/>
      <c r="E120" s="2"/>
    </row>
    <row r="121" spans="1:5" ht="13.5" customHeight="1">
      <c r="A121" s="2"/>
      <c r="B121" s="26"/>
      <c r="C121" s="2"/>
      <c r="D121" s="2"/>
      <c r="E121" s="2"/>
    </row>
    <row r="122" spans="1:5" ht="13.5" customHeight="1">
      <c r="A122" s="2"/>
      <c r="B122" s="26"/>
      <c r="C122" s="2"/>
      <c r="D122" s="2"/>
      <c r="E122" s="2"/>
    </row>
    <row r="123" spans="1:5" ht="13.5" customHeight="1">
      <c r="A123" s="2"/>
      <c r="B123" s="26"/>
      <c r="C123" s="2"/>
      <c r="D123" s="2"/>
      <c r="E123" s="2"/>
    </row>
    <row r="124" spans="1:5" ht="13.5" customHeight="1">
      <c r="A124" s="2"/>
      <c r="B124" s="26"/>
      <c r="C124" s="2"/>
      <c r="D124" s="2"/>
      <c r="E124" s="2"/>
    </row>
    <row r="125" spans="1:5" ht="13.5" customHeight="1">
      <c r="A125" s="2"/>
      <c r="B125" s="26"/>
      <c r="C125" s="2"/>
      <c r="D125" s="2"/>
      <c r="E125" s="2"/>
    </row>
    <row r="126" spans="1:5" ht="13.5" customHeight="1">
      <c r="A126" s="2"/>
      <c r="B126" s="26"/>
      <c r="C126" s="2"/>
      <c r="D126" s="2"/>
      <c r="E126" s="2"/>
    </row>
    <row r="127" spans="1:5" ht="13.5" customHeight="1">
      <c r="A127" s="2"/>
      <c r="B127" s="26"/>
      <c r="C127" s="2"/>
      <c r="D127" s="2"/>
      <c r="E127" s="2"/>
    </row>
    <row r="128" spans="1:5" ht="13.5" customHeight="1">
      <c r="A128" s="2"/>
      <c r="B128" s="26"/>
      <c r="C128" s="2"/>
      <c r="D128" s="2"/>
      <c r="E128" s="2"/>
    </row>
    <row r="129" spans="1:5" ht="13.5" customHeight="1">
      <c r="A129" s="2"/>
      <c r="B129" s="26"/>
      <c r="C129" s="2"/>
      <c r="D129" s="2"/>
      <c r="E129" s="2"/>
    </row>
    <row r="130" spans="1:5" ht="13.5" customHeight="1">
      <c r="A130" s="2"/>
      <c r="B130" s="26"/>
      <c r="C130" s="2"/>
      <c r="D130" s="2"/>
      <c r="E130" s="2"/>
    </row>
    <row r="131" spans="1:5" ht="13.5" customHeight="1">
      <c r="A131" s="2"/>
      <c r="B131" s="26"/>
      <c r="C131" s="2"/>
      <c r="D131" s="2"/>
      <c r="E131" s="2"/>
    </row>
    <row r="132" spans="1:5" ht="13.5" customHeight="1">
      <c r="A132" s="2"/>
      <c r="B132" s="26"/>
      <c r="C132" s="2"/>
      <c r="D132" s="2"/>
      <c r="E132" s="2"/>
    </row>
    <row r="133" spans="1:5" ht="13.5" customHeight="1">
      <c r="A133" s="2"/>
      <c r="B133" s="26"/>
      <c r="C133" s="2"/>
      <c r="D133" s="2"/>
      <c r="E133" s="2"/>
    </row>
    <row r="134" spans="1:5" ht="13.5" customHeight="1">
      <c r="A134" s="2"/>
      <c r="B134" s="26"/>
      <c r="C134" s="2"/>
      <c r="D134" s="2"/>
      <c r="E134" s="2"/>
    </row>
    <row r="135" spans="1:5" ht="13.5" customHeight="1">
      <c r="A135" s="2"/>
      <c r="B135" s="26"/>
      <c r="C135" s="2"/>
      <c r="D135" s="2"/>
      <c r="E135" s="2"/>
    </row>
    <row r="136" spans="1:5" ht="13.5" customHeight="1">
      <c r="A136" s="2"/>
      <c r="B136" s="26"/>
      <c r="C136" s="2"/>
      <c r="D136" s="2"/>
      <c r="E136" s="2"/>
    </row>
    <row r="137" spans="1:5" ht="13.5" customHeight="1">
      <c r="A137" s="2"/>
      <c r="B137" s="26"/>
      <c r="C137" s="2"/>
      <c r="D137" s="2"/>
      <c r="E137" s="2"/>
    </row>
    <row r="138" spans="1:5" ht="13.5" customHeight="1">
      <c r="A138" s="2"/>
      <c r="B138" s="26"/>
      <c r="C138" s="2"/>
      <c r="D138" s="2"/>
      <c r="E138" s="2"/>
    </row>
    <row r="139" spans="1:5" ht="13.5" customHeight="1">
      <c r="A139" s="2"/>
      <c r="B139" s="26"/>
      <c r="C139" s="2"/>
      <c r="D139" s="2"/>
      <c r="E139" s="2"/>
    </row>
    <row r="140" spans="1:5" ht="13.5" customHeight="1">
      <c r="A140" s="2"/>
      <c r="B140" s="26"/>
      <c r="C140" s="2"/>
      <c r="D140" s="2"/>
      <c r="E140" s="2"/>
    </row>
    <row r="141" spans="1:5" ht="13.5" customHeight="1">
      <c r="A141" s="2"/>
      <c r="B141" s="26"/>
      <c r="C141" s="2"/>
      <c r="D141" s="2"/>
      <c r="E141" s="2"/>
    </row>
    <row r="142" spans="1:5" ht="13.5" customHeight="1">
      <c r="A142" s="2"/>
      <c r="B142" s="26"/>
      <c r="C142" s="2"/>
      <c r="D142" s="2"/>
      <c r="E142" s="2"/>
    </row>
    <row r="143" spans="1:5" ht="13.5" customHeight="1">
      <c r="A143" s="2"/>
      <c r="B143" s="26"/>
      <c r="C143" s="2"/>
      <c r="D143" s="2"/>
      <c r="E143" s="2"/>
    </row>
    <row r="144" spans="1:5" ht="13.5" customHeight="1">
      <c r="A144" s="2"/>
      <c r="B144" s="26"/>
      <c r="C144" s="2"/>
      <c r="D144" s="2"/>
      <c r="E144" s="2"/>
    </row>
    <row r="145" spans="1:5" ht="13.5" customHeight="1">
      <c r="A145" s="2"/>
      <c r="B145" s="26"/>
      <c r="C145" s="2"/>
      <c r="D145" s="2"/>
      <c r="E145" s="2"/>
    </row>
    <row r="146" spans="1:5" ht="13.5" customHeight="1">
      <c r="A146" s="2"/>
      <c r="B146" s="26"/>
      <c r="C146" s="2"/>
      <c r="D146" s="2"/>
      <c r="E146" s="2"/>
    </row>
    <row r="147" spans="1:5" ht="13.5" customHeight="1">
      <c r="A147" s="2"/>
      <c r="B147" s="26"/>
      <c r="C147" s="2"/>
      <c r="D147" s="2"/>
      <c r="E147" s="2"/>
    </row>
    <row r="148" spans="1:5" ht="13.5" customHeight="1">
      <c r="A148" s="2"/>
      <c r="B148" s="26"/>
      <c r="C148" s="2"/>
      <c r="D148" s="2"/>
      <c r="E148" s="2"/>
    </row>
    <row r="149" spans="1:5" ht="13.5" customHeight="1">
      <c r="A149" s="2"/>
      <c r="B149" s="26"/>
      <c r="C149" s="2"/>
      <c r="D149" s="2"/>
      <c r="E149" s="2"/>
    </row>
    <row r="150" spans="1:5" ht="13.5" customHeight="1">
      <c r="A150" s="2"/>
      <c r="B150" s="26"/>
      <c r="C150" s="2"/>
      <c r="D150" s="2"/>
      <c r="E150" s="2"/>
    </row>
    <row r="151" spans="1:5" ht="13.5" customHeight="1">
      <c r="A151" s="2"/>
      <c r="B151" s="26"/>
      <c r="C151" s="2"/>
      <c r="D151" s="2"/>
      <c r="E151" s="2"/>
    </row>
    <row r="152" spans="1:5" ht="13.5" customHeight="1">
      <c r="A152" s="2"/>
      <c r="B152" s="26"/>
      <c r="C152" s="2"/>
      <c r="D152" s="2"/>
      <c r="E152" s="2"/>
    </row>
    <row r="153" spans="1:5" ht="13.5" customHeight="1">
      <c r="A153" s="2"/>
      <c r="B153" s="26"/>
      <c r="C153" s="2"/>
      <c r="D153" s="2"/>
      <c r="E153" s="2"/>
    </row>
    <row r="154" spans="1:5" ht="13.5" customHeight="1">
      <c r="A154" s="2"/>
      <c r="B154" s="26"/>
      <c r="C154" s="2"/>
      <c r="D154" s="2"/>
      <c r="E154" s="2"/>
    </row>
    <row r="155" spans="1:5" ht="13.5" customHeight="1">
      <c r="A155" s="2"/>
      <c r="B155" s="26"/>
      <c r="C155" s="2"/>
      <c r="D155" s="2"/>
      <c r="E155" s="2"/>
    </row>
    <row r="156" spans="1:5" ht="13.5" customHeight="1">
      <c r="A156" s="2"/>
      <c r="B156" s="26"/>
      <c r="C156" s="2"/>
      <c r="D156" s="2"/>
      <c r="E156" s="2"/>
    </row>
    <row r="157" spans="1:5" ht="13.5" customHeight="1">
      <c r="A157" s="2"/>
      <c r="B157" s="26"/>
      <c r="C157" s="2"/>
      <c r="D157" s="2"/>
      <c r="E157" s="2"/>
    </row>
    <row r="158" spans="1:5" ht="13.5" customHeight="1">
      <c r="A158" s="2"/>
      <c r="B158" s="26"/>
      <c r="C158" s="2"/>
      <c r="D158" s="2"/>
      <c r="E158" s="2"/>
    </row>
    <row r="159" spans="1:5" ht="13.5" customHeight="1">
      <c r="A159" s="2"/>
      <c r="B159" s="26"/>
      <c r="C159" s="2"/>
      <c r="D159" s="2"/>
      <c r="E159" s="2"/>
    </row>
    <row r="160" spans="1:5" ht="13.5" customHeight="1">
      <c r="A160" s="2"/>
      <c r="B160" s="26"/>
      <c r="C160" s="2"/>
      <c r="D160" s="2"/>
      <c r="E160" s="2"/>
    </row>
    <row r="161" spans="1:5" ht="13.5" customHeight="1">
      <c r="A161" s="2"/>
      <c r="B161" s="26"/>
      <c r="C161" s="2"/>
      <c r="D161" s="2"/>
      <c r="E161" s="2"/>
    </row>
    <row r="162" spans="1:5" ht="13.5" customHeight="1">
      <c r="A162" s="2"/>
      <c r="B162" s="26"/>
      <c r="C162" s="2"/>
      <c r="D162" s="2"/>
      <c r="E162" s="2"/>
    </row>
    <row r="163" spans="1:5" ht="13.5" customHeight="1">
      <c r="A163" s="2"/>
      <c r="B163" s="26"/>
      <c r="C163" s="2"/>
      <c r="D163" s="2"/>
      <c r="E163" s="2"/>
    </row>
    <row r="164" spans="1:5" ht="13.5" customHeight="1">
      <c r="A164" s="2"/>
      <c r="B164" s="26"/>
      <c r="C164" s="2"/>
      <c r="D164" s="2"/>
      <c r="E164" s="2"/>
    </row>
    <row r="165" spans="1:5" ht="13.5" customHeight="1">
      <c r="A165" s="2"/>
      <c r="B165" s="26"/>
      <c r="C165" s="2"/>
      <c r="D165" s="2"/>
      <c r="E165" s="2"/>
    </row>
    <row r="166" spans="1:5" ht="13.5" customHeight="1">
      <c r="A166" s="2"/>
      <c r="B166" s="26"/>
      <c r="C166" s="2"/>
      <c r="D166" s="2"/>
      <c r="E166" s="2"/>
    </row>
    <row r="167" spans="1:5" ht="13.5" customHeight="1">
      <c r="A167" s="2"/>
      <c r="B167" s="26"/>
      <c r="C167" s="2"/>
      <c r="D167" s="2"/>
      <c r="E167" s="2"/>
    </row>
    <row r="168" spans="1:5" ht="13.5" customHeight="1">
      <c r="A168" s="2"/>
      <c r="B168" s="26"/>
      <c r="C168" s="2"/>
      <c r="D168" s="2"/>
      <c r="E168" s="2"/>
    </row>
    <row r="169" spans="1:5" ht="13.5" customHeight="1">
      <c r="A169" s="2"/>
      <c r="B169" s="26"/>
      <c r="C169" s="2"/>
      <c r="D169" s="2"/>
      <c r="E169" s="2"/>
    </row>
    <row r="170" spans="1:5" ht="13.5" customHeight="1">
      <c r="A170" s="2"/>
      <c r="B170" s="26"/>
      <c r="C170" s="2"/>
      <c r="D170" s="2"/>
      <c r="E170" s="2"/>
    </row>
    <row r="171" spans="1:5" ht="13.5" customHeight="1">
      <c r="A171" s="2"/>
      <c r="B171" s="26"/>
      <c r="C171" s="2"/>
      <c r="D171" s="2"/>
      <c r="E171" s="2"/>
    </row>
    <row r="172" spans="1:5" ht="13.5" customHeight="1">
      <c r="A172" s="2"/>
      <c r="B172" s="26"/>
      <c r="C172" s="2"/>
      <c r="D172" s="2"/>
      <c r="E172" s="2"/>
    </row>
    <row r="173" spans="1:5" ht="13.5" customHeight="1">
      <c r="A173" s="2"/>
      <c r="B173" s="26"/>
      <c r="C173" s="2"/>
      <c r="D173" s="2"/>
      <c r="E173" s="2"/>
    </row>
    <row r="174" spans="1:5" ht="13.5" customHeight="1">
      <c r="A174" s="2"/>
      <c r="B174" s="26"/>
      <c r="C174" s="2"/>
      <c r="D174" s="2"/>
      <c r="E174" s="2"/>
    </row>
    <row r="175" spans="1:5" ht="13.5" customHeight="1">
      <c r="A175" s="2"/>
      <c r="B175" s="26"/>
      <c r="C175" s="2"/>
      <c r="D175" s="2"/>
      <c r="E175" s="2"/>
    </row>
    <row r="176" spans="1:5" ht="13.5" customHeight="1">
      <c r="A176" s="2"/>
      <c r="B176" s="26"/>
      <c r="C176" s="2"/>
      <c r="D176" s="2"/>
      <c r="E176" s="2"/>
    </row>
    <row r="177" spans="1:5" ht="13.5" customHeight="1">
      <c r="A177" s="2"/>
      <c r="B177" s="26"/>
      <c r="C177" s="2"/>
      <c r="D177" s="2"/>
      <c r="E177" s="2"/>
    </row>
    <row r="178" spans="1:5" ht="13.5" customHeight="1">
      <c r="A178" s="2"/>
      <c r="B178" s="26"/>
      <c r="C178" s="2"/>
      <c r="D178" s="2"/>
      <c r="E178" s="2"/>
    </row>
    <row r="179" spans="1:5" ht="13.5" customHeight="1">
      <c r="A179" s="2"/>
      <c r="B179" s="26"/>
      <c r="C179" s="2"/>
      <c r="D179" s="2"/>
      <c r="E179" s="2"/>
    </row>
    <row r="180" spans="1:5" ht="13.5" customHeight="1">
      <c r="A180" s="2"/>
      <c r="B180" s="26"/>
      <c r="C180" s="2"/>
      <c r="D180" s="2"/>
      <c r="E180" s="2"/>
    </row>
    <row r="181" spans="1:5" ht="13.5" customHeight="1">
      <c r="A181" s="2"/>
      <c r="B181" s="26"/>
      <c r="C181" s="2"/>
      <c r="D181" s="2"/>
      <c r="E181" s="2"/>
    </row>
    <row r="182" spans="1:5" ht="13.5" customHeight="1">
      <c r="A182" s="2"/>
      <c r="B182" s="26"/>
      <c r="C182" s="2"/>
      <c r="D182" s="2"/>
      <c r="E182" s="2"/>
    </row>
    <row r="183" spans="1:5" ht="13.5" customHeight="1">
      <c r="A183" s="2"/>
      <c r="B183" s="26"/>
      <c r="C183" s="2"/>
      <c r="D183" s="2"/>
      <c r="E183" s="2"/>
    </row>
    <row r="184" spans="1:5" ht="13.5" customHeight="1">
      <c r="A184" s="2"/>
      <c r="B184" s="26"/>
      <c r="C184" s="2"/>
      <c r="D184" s="2"/>
      <c r="E184" s="2"/>
    </row>
    <row r="185" spans="1:5" ht="13.5" customHeight="1">
      <c r="A185" s="2"/>
      <c r="B185" s="26"/>
      <c r="C185" s="2"/>
      <c r="D185" s="2"/>
      <c r="E185" s="2"/>
    </row>
    <row r="186" spans="1:5" ht="13.5" customHeight="1">
      <c r="A186" s="2"/>
      <c r="B186" s="26"/>
      <c r="C186" s="2"/>
      <c r="D186" s="2"/>
      <c r="E186" s="2"/>
    </row>
    <row r="187" spans="1:5" ht="13.5" customHeight="1">
      <c r="A187" s="2"/>
      <c r="B187" s="26"/>
      <c r="C187" s="2"/>
      <c r="D187" s="2"/>
      <c r="E187" s="2"/>
    </row>
    <row r="188" spans="1:5" ht="13.5" customHeight="1">
      <c r="A188" s="2"/>
      <c r="B188" s="26"/>
      <c r="C188" s="2"/>
      <c r="D188" s="2"/>
      <c r="E188" s="2"/>
    </row>
    <row r="189" spans="1:5" ht="13.5" customHeight="1">
      <c r="A189" s="2"/>
      <c r="B189" s="26"/>
      <c r="C189" s="2"/>
      <c r="D189" s="2"/>
      <c r="E189" s="2"/>
    </row>
    <row r="190" spans="1:5" ht="13.5" customHeight="1">
      <c r="A190" s="2"/>
      <c r="B190" s="26"/>
      <c r="C190" s="2"/>
      <c r="D190" s="2"/>
      <c r="E190" s="2"/>
    </row>
    <row r="191" spans="1:5" ht="13.5" customHeight="1">
      <c r="A191" s="2"/>
      <c r="B191" s="26"/>
      <c r="C191" s="2"/>
      <c r="D191" s="2"/>
      <c r="E191" s="2"/>
    </row>
    <row r="192" spans="1:5" ht="13.5" customHeight="1">
      <c r="A192" s="2"/>
      <c r="B192" s="26"/>
      <c r="C192" s="2"/>
      <c r="D192" s="2"/>
      <c r="E192" s="2"/>
    </row>
    <row r="193" spans="1:5" ht="13.5" customHeight="1">
      <c r="A193" s="2"/>
      <c r="B193" s="26"/>
      <c r="C193" s="2"/>
      <c r="D193" s="2"/>
      <c r="E193" s="2"/>
    </row>
    <row r="194" spans="1:5" ht="13.5" customHeight="1">
      <c r="A194" s="2"/>
      <c r="B194" s="26"/>
      <c r="C194" s="2"/>
      <c r="D194" s="2"/>
      <c r="E194" s="2"/>
    </row>
    <row r="195" spans="1:5" ht="13.5" customHeight="1">
      <c r="A195" s="2"/>
      <c r="B195" s="26"/>
      <c r="C195" s="2"/>
      <c r="D195" s="2"/>
      <c r="E195" s="2"/>
    </row>
    <row r="196" spans="1:5" ht="13.5" customHeight="1">
      <c r="A196" s="2"/>
      <c r="B196" s="26"/>
      <c r="C196" s="2"/>
      <c r="D196" s="2"/>
      <c r="E196" s="2"/>
    </row>
    <row r="197" spans="1:5" ht="13.5" customHeight="1">
      <c r="A197" s="2"/>
      <c r="B197" s="26"/>
      <c r="C197" s="2"/>
      <c r="D197" s="2"/>
      <c r="E197" s="2"/>
    </row>
    <row r="198" spans="1:5" ht="13.5" customHeight="1">
      <c r="A198" s="2"/>
      <c r="B198" s="26"/>
      <c r="C198" s="2"/>
      <c r="D198" s="2"/>
      <c r="E198" s="2"/>
    </row>
    <row r="199" spans="1:5" ht="13.5" customHeight="1">
      <c r="A199" s="2"/>
      <c r="B199" s="26"/>
      <c r="C199" s="2"/>
      <c r="D199" s="2"/>
      <c r="E199" s="2"/>
    </row>
    <row r="200" spans="1:5" ht="13.5" customHeight="1">
      <c r="A200" s="2"/>
      <c r="B200" s="26"/>
      <c r="C200" s="2"/>
      <c r="D200" s="2"/>
      <c r="E200" s="2"/>
    </row>
    <row r="201" spans="1:5" ht="13.5" customHeight="1">
      <c r="A201" s="2"/>
      <c r="B201" s="26"/>
      <c r="C201" s="2"/>
      <c r="D201" s="2"/>
      <c r="E201" s="2"/>
    </row>
    <row r="202" spans="1:5" ht="13.5" customHeight="1">
      <c r="A202" s="2"/>
      <c r="B202" s="26"/>
      <c r="C202" s="2"/>
      <c r="D202" s="2"/>
      <c r="E202" s="2"/>
    </row>
    <row r="203" spans="1:5" ht="13.5" customHeight="1">
      <c r="A203" s="2"/>
      <c r="B203" s="26"/>
      <c r="C203" s="2"/>
      <c r="D203" s="2"/>
      <c r="E203" s="2"/>
    </row>
    <row r="204" spans="1:5" ht="13.5" customHeight="1">
      <c r="A204" s="2"/>
      <c r="B204" s="26"/>
      <c r="C204" s="2"/>
      <c r="D204" s="2"/>
      <c r="E204" s="2"/>
    </row>
    <row r="205" spans="1:5" ht="13.5" customHeight="1">
      <c r="A205" s="2"/>
      <c r="B205" s="26"/>
      <c r="C205" s="2"/>
      <c r="D205" s="2"/>
      <c r="E205" s="2"/>
    </row>
    <row r="206" spans="1:5" ht="13.5" customHeight="1">
      <c r="A206" s="2"/>
      <c r="B206" s="26"/>
      <c r="C206" s="2"/>
      <c r="D206" s="2"/>
      <c r="E206" s="2"/>
    </row>
    <row r="207" spans="1:5" ht="13.5" customHeight="1">
      <c r="A207" s="2"/>
      <c r="B207" s="26"/>
      <c r="C207" s="2"/>
      <c r="D207" s="2"/>
      <c r="E207" s="2"/>
    </row>
    <row r="208" spans="1:5" ht="13.5" customHeight="1">
      <c r="A208" s="2"/>
      <c r="B208" s="26"/>
      <c r="C208" s="2"/>
      <c r="D208" s="2"/>
      <c r="E208" s="2"/>
    </row>
    <row r="209" spans="1:5" ht="13.5" customHeight="1">
      <c r="A209" s="2"/>
      <c r="B209" s="26"/>
      <c r="C209" s="2"/>
      <c r="D209" s="2"/>
      <c r="E209" s="2"/>
    </row>
    <row r="210" spans="1:5" ht="13.5" customHeight="1">
      <c r="A210" s="2"/>
      <c r="B210" s="26"/>
      <c r="C210" s="2"/>
      <c r="D210" s="2"/>
      <c r="E210" s="2"/>
    </row>
    <row r="211" spans="1:5" ht="13.5" customHeight="1">
      <c r="A211" s="2"/>
      <c r="B211" s="26"/>
      <c r="C211" s="2"/>
      <c r="D211" s="2"/>
      <c r="E211" s="2"/>
    </row>
    <row r="212" spans="1:5" ht="13.5" customHeight="1">
      <c r="A212" s="2"/>
      <c r="B212" s="26"/>
      <c r="C212" s="2"/>
      <c r="D212" s="2"/>
      <c r="E212" s="2"/>
    </row>
    <row r="213" spans="1:5" ht="13.5" customHeight="1">
      <c r="A213" s="2"/>
      <c r="B213" s="26"/>
      <c r="C213" s="2"/>
      <c r="D213" s="2"/>
      <c r="E213" s="2"/>
    </row>
    <row r="214" spans="1:5" ht="13.5" customHeight="1">
      <c r="A214" s="2"/>
      <c r="B214" s="26"/>
      <c r="C214" s="2"/>
      <c r="D214" s="2"/>
      <c r="E214" s="2"/>
    </row>
    <row r="215" spans="1:5" ht="13.5" customHeight="1">
      <c r="A215" s="2"/>
      <c r="B215" s="26"/>
      <c r="C215" s="2"/>
      <c r="D215" s="2"/>
      <c r="E215" s="2"/>
    </row>
    <row r="216" spans="1:5" ht="13.5" customHeight="1">
      <c r="A216" s="2"/>
      <c r="B216" s="26"/>
      <c r="C216" s="2"/>
      <c r="D216" s="2"/>
      <c r="E216" s="2"/>
    </row>
    <row r="217" spans="1:5" ht="13.5" customHeight="1">
      <c r="A217" s="2"/>
      <c r="B217" s="26"/>
      <c r="C217" s="2"/>
      <c r="D217" s="2"/>
      <c r="E217" s="2"/>
    </row>
    <row r="218" spans="1:5" ht="13.5" customHeight="1">
      <c r="A218" s="2"/>
      <c r="B218" s="26"/>
      <c r="C218" s="2"/>
      <c r="D218" s="2"/>
      <c r="E218" s="2"/>
    </row>
    <row r="219" spans="1:5" ht="13.5" customHeight="1">
      <c r="A219" s="2"/>
      <c r="B219" s="26"/>
      <c r="C219" s="2"/>
      <c r="D219" s="2"/>
      <c r="E219" s="2"/>
    </row>
    <row r="220" spans="1:5" ht="13.5" customHeight="1">
      <c r="A220" s="2"/>
      <c r="B220" s="26"/>
      <c r="C220" s="2"/>
      <c r="D220" s="2"/>
      <c r="E220" s="2"/>
    </row>
    <row r="221" spans="1:5" ht="13.5" customHeight="1">
      <c r="A221" s="2"/>
      <c r="B221" s="26"/>
      <c r="C221" s="2"/>
      <c r="D221" s="2"/>
      <c r="E221" s="2"/>
    </row>
    <row r="222" spans="1:5" ht="13.5" customHeight="1">
      <c r="A222" s="2"/>
      <c r="B222" s="26"/>
      <c r="C222" s="2"/>
      <c r="D222" s="2"/>
      <c r="E222" s="2"/>
    </row>
    <row r="223" spans="1:5" ht="13.5" customHeight="1">
      <c r="A223" s="2"/>
      <c r="B223" s="26"/>
      <c r="C223" s="2"/>
      <c r="D223" s="2"/>
      <c r="E223" s="2"/>
    </row>
    <row r="224" spans="1:5" ht="13.5" customHeight="1">
      <c r="A224" s="2"/>
      <c r="B224" s="26"/>
      <c r="C224" s="2"/>
      <c r="D224" s="2"/>
      <c r="E224" s="2"/>
    </row>
    <row r="225" spans="1:5" ht="13.5" customHeight="1">
      <c r="A225" s="2"/>
      <c r="B225" s="26"/>
      <c r="C225" s="2"/>
      <c r="D225" s="2"/>
      <c r="E225" s="2"/>
    </row>
    <row r="226" spans="1:5" ht="13.5" customHeight="1">
      <c r="A226" s="2"/>
      <c r="B226" s="26"/>
      <c r="C226" s="2"/>
      <c r="D226" s="2"/>
      <c r="E226" s="2"/>
    </row>
    <row r="227" spans="1:5" ht="13.5" customHeight="1">
      <c r="A227" s="2"/>
      <c r="B227" s="26"/>
      <c r="C227" s="2"/>
      <c r="D227" s="2"/>
      <c r="E227" s="2"/>
    </row>
    <row r="228" spans="1:5" ht="13.5" customHeight="1">
      <c r="A228" s="2"/>
      <c r="B228" s="26"/>
      <c r="C228" s="2"/>
      <c r="D228" s="2"/>
      <c r="E228" s="2"/>
    </row>
    <row r="229" spans="1:5" ht="13.5" customHeight="1">
      <c r="A229" s="2"/>
      <c r="B229" s="26"/>
      <c r="C229" s="2"/>
      <c r="D229" s="2"/>
      <c r="E229" s="2"/>
    </row>
    <row r="230" spans="1:5" ht="13.5" customHeight="1">
      <c r="A230" s="2"/>
      <c r="B230" s="26"/>
      <c r="C230" s="2"/>
      <c r="D230" s="2"/>
      <c r="E230" s="2"/>
    </row>
    <row r="231" spans="1:5" ht="13.5" customHeight="1">
      <c r="A231" s="2"/>
      <c r="B231" s="26"/>
      <c r="C231" s="2"/>
      <c r="D231" s="2"/>
      <c r="E231" s="2"/>
    </row>
    <row r="232" spans="1:5" ht="13.5" customHeight="1">
      <c r="A232" s="2"/>
      <c r="B232" s="26"/>
      <c r="C232" s="2"/>
      <c r="D232" s="2"/>
      <c r="E232" s="2"/>
    </row>
    <row r="233" spans="1:5" ht="13.5" customHeight="1">
      <c r="A233" s="2"/>
      <c r="B233" s="26"/>
      <c r="C233" s="2"/>
      <c r="D233" s="2"/>
      <c r="E233" s="2"/>
    </row>
    <row r="234" spans="1:5" ht="13.5" customHeight="1">
      <c r="A234" s="2"/>
      <c r="B234" s="26"/>
      <c r="C234" s="2"/>
      <c r="D234" s="2"/>
      <c r="E234" s="2"/>
    </row>
    <row r="235" spans="1:5" ht="13.5" customHeight="1">
      <c r="A235" s="2"/>
      <c r="B235" s="26"/>
      <c r="C235" s="2"/>
      <c r="D235" s="2"/>
      <c r="E235" s="2"/>
    </row>
    <row r="236" spans="1:5" ht="13.5" customHeight="1">
      <c r="A236" s="2"/>
      <c r="B236" s="26"/>
      <c r="C236" s="2"/>
      <c r="D236" s="2"/>
      <c r="E236" s="2"/>
    </row>
    <row r="237" spans="1:5" ht="13.5" customHeight="1">
      <c r="A237" s="2"/>
      <c r="B237" s="26"/>
      <c r="C237" s="2"/>
      <c r="D237" s="2"/>
      <c r="E237" s="2"/>
    </row>
    <row r="238" spans="1:5" ht="13.5" customHeight="1">
      <c r="A238" s="2"/>
      <c r="B238" s="26"/>
      <c r="C238" s="2"/>
      <c r="D238" s="2"/>
      <c r="E238" s="2"/>
    </row>
    <row r="239" spans="1:5" ht="13.5" customHeight="1">
      <c r="A239" s="2"/>
      <c r="B239" s="26"/>
      <c r="C239" s="2"/>
      <c r="D239" s="2"/>
      <c r="E239" s="2"/>
    </row>
    <row r="240" spans="1:5" ht="13.5" customHeight="1">
      <c r="A240" s="2"/>
      <c r="B240" s="26"/>
      <c r="C240" s="2"/>
      <c r="D240" s="2"/>
      <c r="E240" s="2"/>
    </row>
    <row r="241" spans="1:5" ht="13.5" customHeight="1">
      <c r="A241" s="2"/>
      <c r="B241" s="26"/>
      <c r="C241" s="2"/>
      <c r="D241" s="2"/>
      <c r="E241" s="2"/>
    </row>
    <row r="242" spans="1:5" ht="13.5" customHeight="1">
      <c r="A242" s="2"/>
      <c r="B242" s="26"/>
      <c r="C242" s="2"/>
      <c r="D242" s="2"/>
      <c r="E242" s="2"/>
    </row>
    <row r="243" spans="1:5" ht="13.5" customHeight="1">
      <c r="A243" s="2"/>
      <c r="B243" s="26"/>
      <c r="C243" s="2"/>
      <c r="D243" s="2"/>
      <c r="E243" s="2"/>
    </row>
    <row r="244" spans="1:5" ht="13.5" customHeight="1">
      <c r="A244" s="2"/>
      <c r="B244" s="26"/>
      <c r="C244" s="2"/>
      <c r="D244" s="2"/>
      <c r="E244" s="2"/>
    </row>
    <row r="245" spans="1:5" ht="13.5" customHeight="1">
      <c r="A245" s="2"/>
      <c r="B245" s="26"/>
      <c r="C245" s="2"/>
      <c r="D245" s="2"/>
      <c r="E245" s="2"/>
    </row>
    <row r="246" spans="1:5" ht="13.5" customHeight="1">
      <c r="A246" s="2"/>
      <c r="B246" s="26"/>
      <c r="C246" s="2"/>
      <c r="D246" s="2"/>
      <c r="E246" s="2"/>
    </row>
    <row r="247" spans="1:5" ht="13.5" customHeight="1">
      <c r="A247" s="2"/>
      <c r="B247" s="26"/>
      <c r="C247" s="2"/>
      <c r="D247" s="2"/>
      <c r="E247" s="2"/>
    </row>
    <row r="248" spans="1:5" ht="13.5" customHeight="1">
      <c r="A248" s="2"/>
      <c r="B248" s="26"/>
      <c r="C248" s="2"/>
      <c r="D248" s="2"/>
      <c r="E248" s="2"/>
    </row>
    <row r="249" spans="1:5" ht="13.5" customHeight="1">
      <c r="A249" s="2"/>
      <c r="B249" s="26"/>
      <c r="C249" s="2"/>
      <c r="D249" s="2"/>
      <c r="E249" s="2"/>
    </row>
    <row r="250" spans="1:5" ht="13.5" customHeight="1">
      <c r="A250" s="2"/>
      <c r="B250" s="26"/>
      <c r="C250" s="2"/>
      <c r="D250" s="2"/>
      <c r="E250" s="2"/>
    </row>
    <row r="251" spans="1:5" ht="13.5" customHeight="1">
      <c r="A251" s="2"/>
      <c r="B251" s="26"/>
      <c r="C251" s="2"/>
      <c r="D251" s="2"/>
      <c r="E251" s="2"/>
    </row>
    <row r="252" spans="1:5" ht="13.5" customHeight="1">
      <c r="A252" s="2"/>
      <c r="B252" s="26"/>
      <c r="C252" s="2"/>
      <c r="D252" s="2"/>
      <c r="E252" s="2"/>
    </row>
    <row r="253" spans="1:5" ht="13.5" customHeight="1">
      <c r="A253" s="2"/>
      <c r="B253" s="26"/>
      <c r="C253" s="2"/>
      <c r="D253" s="2"/>
      <c r="E253" s="2"/>
    </row>
    <row r="254" spans="1:5" ht="13.5" customHeight="1">
      <c r="A254" s="2"/>
      <c r="B254" s="26"/>
      <c r="C254" s="2"/>
      <c r="D254" s="2"/>
      <c r="E254" s="2"/>
    </row>
    <row r="255" spans="1:5" ht="13.5" customHeight="1">
      <c r="A255" s="2"/>
      <c r="B255" s="26"/>
      <c r="C255" s="2"/>
      <c r="D255" s="2"/>
      <c r="E255" s="2"/>
    </row>
    <row r="256" spans="1:5" ht="13.5" customHeight="1">
      <c r="A256" s="2"/>
      <c r="B256" s="26"/>
      <c r="C256" s="2"/>
      <c r="D256" s="2"/>
      <c r="E256" s="2"/>
    </row>
    <row r="257" spans="1:5" ht="13.5" customHeight="1">
      <c r="A257" s="2"/>
      <c r="B257" s="26"/>
      <c r="C257" s="2"/>
      <c r="D257" s="2"/>
      <c r="E257" s="2"/>
    </row>
    <row r="258" spans="1:5" ht="13.5" customHeight="1">
      <c r="A258" s="2"/>
      <c r="B258" s="26"/>
      <c r="C258" s="2"/>
      <c r="D258" s="2"/>
      <c r="E258" s="2"/>
    </row>
    <row r="259" spans="1:5" ht="13.5" customHeight="1">
      <c r="A259" s="2"/>
      <c r="B259" s="26"/>
      <c r="C259" s="2"/>
      <c r="D259" s="2"/>
      <c r="E259" s="2"/>
    </row>
    <row r="260" spans="1:5" ht="13.5" customHeight="1">
      <c r="A260" s="2"/>
      <c r="B260" s="26"/>
      <c r="C260" s="2"/>
      <c r="D260" s="2"/>
      <c r="E260" s="2"/>
    </row>
    <row r="261" spans="1:5" ht="13.5" customHeight="1">
      <c r="A261" s="2"/>
      <c r="B261" s="26"/>
      <c r="C261" s="2"/>
      <c r="D261" s="2"/>
      <c r="E261" s="2"/>
    </row>
    <row r="262" spans="1:5" ht="13.5" customHeight="1">
      <c r="A262" s="2"/>
      <c r="B262" s="26"/>
      <c r="C262" s="2"/>
      <c r="D262" s="2"/>
      <c r="E262" s="2"/>
    </row>
    <row r="263" spans="1:5" ht="13.5" customHeight="1">
      <c r="A263" s="2"/>
      <c r="B263" s="26"/>
      <c r="C263" s="2"/>
      <c r="D263" s="2"/>
      <c r="E263" s="2"/>
    </row>
    <row r="264" spans="1:5" ht="13.5" customHeight="1">
      <c r="A264" s="2"/>
      <c r="B264" s="26"/>
      <c r="C264" s="2"/>
      <c r="D264" s="2"/>
      <c r="E264" s="2"/>
    </row>
    <row r="265" spans="1:5" ht="13.5" customHeight="1">
      <c r="A265" s="2"/>
      <c r="B265" s="26"/>
      <c r="C265" s="2"/>
      <c r="D265" s="2"/>
      <c r="E265" s="2"/>
    </row>
    <row r="266" spans="1:5" ht="13.5" customHeight="1">
      <c r="A266" s="2"/>
      <c r="B266" s="26"/>
      <c r="C266" s="2"/>
      <c r="D266" s="2"/>
      <c r="E266" s="2"/>
    </row>
    <row r="267" spans="1:5" ht="13.5" customHeight="1">
      <c r="A267" s="2"/>
      <c r="B267" s="26"/>
      <c r="C267" s="2"/>
      <c r="D267" s="2"/>
      <c r="E267" s="2"/>
    </row>
    <row r="268" spans="1:5" ht="13.5" customHeight="1">
      <c r="A268" s="2"/>
      <c r="B268" s="26"/>
      <c r="C268" s="2"/>
      <c r="D268" s="2"/>
      <c r="E268" s="2"/>
    </row>
    <row r="269" spans="1:5" ht="13.5" customHeight="1">
      <c r="A269" s="2"/>
      <c r="B269" s="26"/>
      <c r="C269" s="2"/>
      <c r="D269" s="2"/>
      <c r="E269" s="2"/>
    </row>
    <row r="270" spans="1:5" ht="13.5" customHeight="1">
      <c r="A270" s="2"/>
      <c r="B270" s="26"/>
      <c r="C270" s="2"/>
      <c r="D270" s="2"/>
      <c r="E270" s="2"/>
    </row>
    <row r="271" spans="1:5" ht="13.5" customHeight="1">
      <c r="A271" s="2"/>
      <c r="B271" s="26"/>
      <c r="C271" s="2"/>
      <c r="D271" s="2"/>
      <c r="E271" s="2"/>
    </row>
    <row r="272" spans="1:5" ht="13.5" customHeight="1">
      <c r="A272" s="2"/>
      <c r="B272" s="26"/>
      <c r="C272" s="2"/>
      <c r="D272" s="2"/>
      <c r="E272" s="2"/>
    </row>
    <row r="273" spans="1:5" ht="13.5" customHeight="1">
      <c r="A273" s="2"/>
      <c r="B273" s="26"/>
      <c r="C273" s="2"/>
      <c r="D273" s="2"/>
      <c r="E273" s="2"/>
    </row>
    <row r="274" spans="1:5" ht="13.5" customHeight="1">
      <c r="A274" s="2"/>
      <c r="B274" s="26"/>
      <c r="C274" s="2"/>
      <c r="D274" s="2"/>
      <c r="E274" s="2"/>
    </row>
    <row r="275" spans="1:5" ht="13.5" customHeight="1">
      <c r="A275" s="2"/>
      <c r="B275" s="26"/>
      <c r="C275" s="2"/>
      <c r="D275" s="2"/>
      <c r="E275" s="2"/>
    </row>
    <row r="276" spans="1:5" ht="13.5" customHeight="1">
      <c r="A276" s="2"/>
      <c r="B276" s="26"/>
      <c r="C276" s="2"/>
      <c r="D276" s="2"/>
      <c r="E276" s="2"/>
    </row>
    <row r="277" spans="1:5" ht="13.5" customHeight="1">
      <c r="A277" s="2"/>
      <c r="B277" s="26"/>
      <c r="C277" s="2"/>
      <c r="D277" s="2"/>
      <c r="E277" s="2"/>
    </row>
    <row r="278" spans="1:5" ht="13.5" customHeight="1">
      <c r="A278" s="2"/>
      <c r="B278" s="26"/>
      <c r="C278" s="2"/>
      <c r="D278" s="2"/>
      <c r="E278" s="2"/>
    </row>
    <row r="279" spans="1:5" ht="13.5" customHeight="1">
      <c r="A279" s="2"/>
      <c r="B279" s="26"/>
      <c r="C279" s="2"/>
      <c r="D279" s="2"/>
      <c r="E279" s="2"/>
    </row>
    <row r="280" spans="1:5" ht="13.5" customHeight="1">
      <c r="A280" s="2"/>
      <c r="B280" s="26"/>
      <c r="C280" s="2"/>
      <c r="D280" s="2"/>
      <c r="E280" s="2"/>
    </row>
    <row r="281" spans="1:5" ht="13.5" customHeight="1">
      <c r="A281" s="2"/>
      <c r="B281" s="26"/>
      <c r="C281" s="2"/>
      <c r="D281" s="2"/>
      <c r="E281" s="2"/>
    </row>
    <row r="282" spans="1:5" ht="13.5" customHeight="1">
      <c r="A282" s="2"/>
      <c r="B282" s="26"/>
      <c r="C282" s="2"/>
      <c r="D282" s="2"/>
      <c r="E282" s="2"/>
    </row>
    <row r="283" spans="1:5" ht="13.5" customHeight="1">
      <c r="A283" s="2"/>
      <c r="B283" s="26"/>
      <c r="C283" s="2"/>
      <c r="D283" s="2"/>
      <c r="E283" s="2"/>
    </row>
    <row r="284" spans="1:5" ht="13.5" customHeight="1">
      <c r="A284" s="2"/>
      <c r="B284" s="26"/>
      <c r="C284" s="2"/>
      <c r="D284" s="2"/>
      <c r="E284" s="2"/>
    </row>
    <row r="285" spans="1:5" ht="13.5" customHeight="1">
      <c r="A285" s="2"/>
      <c r="B285" s="26"/>
      <c r="C285" s="2"/>
      <c r="D285" s="2"/>
      <c r="E285" s="2"/>
    </row>
    <row r="286" spans="1:5" ht="13.5" customHeight="1">
      <c r="A286" s="2"/>
      <c r="B286" s="26"/>
      <c r="C286" s="2"/>
      <c r="D286" s="2"/>
      <c r="E286" s="2"/>
    </row>
    <row r="287" spans="1:5" ht="13.5" customHeight="1">
      <c r="A287" s="2"/>
      <c r="B287" s="26"/>
      <c r="C287" s="2"/>
      <c r="D287" s="2"/>
      <c r="E287" s="2"/>
    </row>
    <row r="288" spans="1:5" ht="13.5" customHeight="1">
      <c r="A288" s="2"/>
      <c r="B288" s="26"/>
      <c r="C288" s="2"/>
      <c r="D288" s="2"/>
      <c r="E288" s="2"/>
    </row>
    <row r="289" spans="1:5" ht="13.5" customHeight="1">
      <c r="A289" s="2"/>
      <c r="B289" s="26"/>
      <c r="C289" s="2"/>
      <c r="D289" s="2"/>
      <c r="E289" s="2"/>
    </row>
    <row r="290" spans="1:5" ht="13.5" customHeight="1">
      <c r="A290" s="2"/>
      <c r="B290" s="26"/>
      <c r="C290" s="2"/>
      <c r="D290" s="2"/>
      <c r="E290" s="2"/>
    </row>
    <row r="291" spans="1:5" ht="13.5" customHeight="1">
      <c r="A291" s="2"/>
      <c r="B291" s="26"/>
      <c r="C291" s="2"/>
      <c r="D291" s="2"/>
      <c r="E291" s="2"/>
    </row>
    <row r="292" spans="1:5" ht="13.5" customHeight="1">
      <c r="A292" s="2"/>
      <c r="B292" s="26"/>
      <c r="C292" s="2"/>
      <c r="D292" s="2"/>
      <c r="E292" s="2"/>
    </row>
    <row r="293" spans="1:5" ht="13.5" customHeight="1">
      <c r="A293" s="2"/>
      <c r="B293" s="26"/>
      <c r="C293" s="2"/>
      <c r="D293" s="2"/>
      <c r="E293" s="2"/>
    </row>
    <row r="294" spans="1:5" ht="13.5" customHeight="1">
      <c r="A294" s="2"/>
      <c r="B294" s="26"/>
      <c r="C294" s="2"/>
      <c r="D294" s="2"/>
      <c r="E294" s="2"/>
    </row>
    <row r="295" spans="1:5" ht="13.5" customHeight="1">
      <c r="A295" s="2"/>
      <c r="B295" s="26"/>
      <c r="C295" s="2"/>
      <c r="D295" s="2"/>
      <c r="E295" s="2"/>
    </row>
    <row r="296" spans="1:5" ht="13.5" customHeight="1">
      <c r="A296" s="2"/>
      <c r="B296" s="26"/>
      <c r="C296" s="2"/>
      <c r="D296" s="2"/>
      <c r="E296" s="2"/>
    </row>
    <row r="297" spans="1:5" ht="13.5" customHeight="1">
      <c r="A297" s="2"/>
      <c r="B297" s="26"/>
      <c r="C297" s="2"/>
      <c r="D297" s="2"/>
      <c r="E297" s="2"/>
    </row>
    <row r="298" spans="1:5" ht="13.5" customHeight="1">
      <c r="A298" s="2"/>
      <c r="B298" s="26"/>
      <c r="C298" s="2"/>
      <c r="D298" s="2"/>
      <c r="E298" s="2"/>
    </row>
    <row r="299" spans="1:5" ht="13.5" customHeight="1">
      <c r="A299" s="2"/>
      <c r="B299" s="26"/>
      <c r="C299" s="2"/>
      <c r="D299" s="2"/>
      <c r="E299" s="2"/>
    </row>
    <row r="300" spans="1:5" ht="13.5" customHeight="1">
      <c r="A300" s="2"/>
      <c r="B300" s="26"/>
      <c r="C300" s="2"/>
      <c r="D300" s="2"/>
      <c r="E300" s="2"/>
    </row>
    <row r="301" spans="1:5" ht="13.5" customHeight="1">
      <c r="A301" s="2"/>
      <c r="B301" s="26"/>
      <c r="C301" s="2"/>
      <c r="D301" s="2"/>
      <c r="E301" s="2"/>
    </row>
    <row r="302" spans="1:5" ht="13.5" customHeight="1">
      <c r="A302" s="2"/>
      <c r="B302" s="26"/>
      <c r="C302" s="2"/>
      <c r="D302" s="2"/>
      <c r="E302" s="2"/>
    </row>
    <row r="303" spans="1:5" ht="13.5" customHeight="1">
      <c r="A303" s="2"/>
      <c r="B303" s="26"/>
      <c r="C303" s="2"/>
      <c r="D303" s="2"/>
      <c r="E303" s="2"/>
    </row>
    <row r="304" spans="1:5" ht="13.5" customHeight="1">
      <c r="A304" s="2"/>
      <c r="B304" s="26"/>
      <c r="C304" s="2"/>
      <c r="D304" s="2"/>
      <c r="E304" s="2"/>
    </row>
    <row r="305" spans="1:5" ht="13.5" customHeight="1">
      <c r="A305" s="2"/>
      <c r="B305" s="26"/>
      <c r="C305" s="2"/>
      <c r="D305" s="2"/>
      <c r="E305" s="2"/>
    </row>
    <row r="306" spans="1:5" ht="13.5" customHeight="1">
      <c r="A306" s="2"/>
      <c r="B306" s="26"/>
      <c r="C306" s="2"/>
      <c r="D306" s="2"/>
      <c r="E306" s="2"/>
    </row>
    <row r="307" spans="1:5" ht="13.5" customHeight="1">
      <c r="A307" s="2"/>
      <c r="B307" s="26"/>
      <c r="C307" s="2"/>
      <c r="D307" s="2"/>
      <c r="E307" s="2"/>
    </row>
    <row r="308" spans="1:5" ht="12.75" customHeight="1">
      <c r="B308" s="65"/>
    </row>
    <row r="309" spans="1:5" ht="12.75" customHeight="1">
      <c r="B309" s="65"/>
    </row>
    <row r="310" spans="1:5" ht="12.75" customHeight="1">
      <c r="B310" s="65"/>
    </row>
    <row r="311" spans="1:5" ht="12.75" customHeight="1">
      <c r="B311" s="65"/>
    </row>
    <row r="312" spans="1:5" ht="12.75" customHeight="1">
      <c r="B312" s="65"/>
    </row>
    <row r="313" spans="1:5" ht="12.75" customHeight="1">
      <c r="B313" s="65"/>
    </row>
    <row r="314" spans="1:5" ht="12.75" customHeight="1">
      <c r="B314" s="65"/>
    </row>
    <row r="315" spans="1:5" ht="12.75" customHeight="1">
      <c r="B315" s="65"/>
    </row>
    <row r="316" spans="1:5" ht="12.75" customHeight="1">
      <c r="B316" s="65"/>
    </row>
    <row r="317" spans="1:5" ht="12.75" customHeight="1">
      <c r="B317" s="65"/>
    </row>
    <row r="318" spans="1:5" ht="12.75" customHeight="1">
      <c r="B318" s="65"/>
    </row>
    <row r="319" spans="1:5" ht="12.75" customHeight="1">
      <c r="B319" s="65"/>
    </row>
    <row r="320" spans="1:5" ht="12.75" customHeight="1">
      <c r="B320" s="65"/>
    </row>
    <row r="321" spans="2:2" ht="12.75" customHeight="1">
      <c r="B321" s="65"/>
    </row>
    <row r="322" spans="2:2" ht="12.75" customHeight="1">
      <c r="B322" s="65"/>
    </row>
    <row r="323" spans="2:2" ht="12.75" customHeight="1">
      <c r="B323" s="65"/>
    </row>
    <row r="324" spans="2:2" ht="12.75" customHeight="1">
      <c r="B324" s="65"/>
    </row>
    <row r="325" spans="2:2" ht="12.75" customHeight="1">
      <c r="B325" s="65"/>
    </row>
    <row r="326" spans="2:2" ht="12.75" customHeight="1">
      <c r="B326" s="65"/>
    </row>
    <row r="327" spans="2:2" ht="12.75" customHeight="1">
      <c r="B327" s="65"/>
    </row>
    <row r="328" spans="2:2" ht="12.75" customHeight="1">
      <c r="B328" s="65"/>
    </row>
    <row r="329" spans="2:2" ht="12.75" customHeight="1">
      <c r="B329" s="65"/>
    </row>
    <row r="330" spans="2:2" ht="12.75" customHeight="1">
      <c r="B330" s="65"/>
    </row>
    <row r="331" spans="2:2" ht="12.75" customHeight="1">
      <c r="B331" s="65"/>
    </row>
    <row r="332" spans="2:2" ht="12.75" customHeight="1">
      <c r="B332" s="65"/>
    </row>
    <row r="333" spans="2:2" ht="12.75" customHeight="1">
      <c r="B333" s="65"/>
    </row>
    <row r="334" spans="2:2" ht="12.75" customHeight="1">
      <c r="B334" s="65"/>
    </row>
    <row r="335" spans="2:2" ht="12.75" customHeight="1">
      <c r="B335" s="65"/>
    </row>
    <row r="336" spans="2:2" ht="12.75" customHeight="1">
      <c r="B336" s="65"/>
    </row>
    <row r="337" spans="2:2" ht="12.75" customHeight="1">
      <c r="B337" s="65"/>
    </row>
    <row r="338" spans="2:2" ht="12.75" customHeight="1">
      <c r="B338" s="65"/>
    </row>
    <row r="339" spans="2:2" ht="12.75" customHeight="1">
      <c r="B339" s="65"/>
    </row>
    <row r="340" spans="2:2" ht="12.75" customHeight="1">
      <c r="B340" s="65"/>
    </row>
    <row r="341" spans="2:2" ht="12.75" customHeight="1">
      <c r="B341" s="65"/>
    </row>
    <row r="342" spans="2:2" ht="12.75" customHeight="1">
      <c r="B342" s="65"/>
    </row>
    <row r="343" spans="2:2" ht="12.75" customHeight="1">
      <c r="B343" s="65"/>
    </row>
    <row r="344" spans="2:2" ht="12.75" customHeight="1">
      <c r="B344" s="65"/>
    </row>
    <row r="345" spans="2:2" ht="12.75" customHeight="1">
      <c r="B345" s="65"/>
    </row>
    <row r="346" spans="2:2" ht="12.75" customHeight="1">
      <c r="B346" s="65"/>
    </row>
    <row r="347" spans="2:2" ht="12.75" customHeight="1">
      <c r="B347" s="65"/>
    </row>
    <row r="348" spans="2:2" ht="12.75" customHeight="1">
      <c r="B348" s="65"/>
    </row>
    <row r="349" spans="2:2" ht="12.75" customHeight="1">
      <c r="B349" s="65"/>
    </row>
    <row r="350" spans="2:2" ht="12.75" customHeight="1">
      <c r="B350" s="65"/>
    </row>
    <row r="351" spans="2:2" ht="12.75" customHeight="1">
      <c r="B351" s="65"/>
    </row>
    <row r="352" spans="2:2" ht="12.75" customHeight="1">
      <c r="B352" s="65"/>
    </row>
    <row r="353" spans="2:2" ht="12.75" customHeight="1">
      <c r="B353" s="65"/>
    </row>
    <row r="354" spans="2:2" ht="12.75" customHeight="1">
      <c r="B354" s="65"/>
    </row>
    <row r="355" spans="2:2" ht="12.75" customHeight="1">
      <c r="B355" s="65"/>
    </row>
    <row r="356" spans="2:2" ht="12.75" customHeight="1">
      <c r="B356" s="65"/>
    </row>
    <row r="357" spans="2:2" ht="12.75" customHeight="1">
      <c r="B357" s="65"/>
    </row>
    <row r="358" spans="2:2" ht="12.75" customHeight="1">
      <c r="B358" s="65"/>
    </row>
    <row r="359" spans="2:2" ht="12.75" customHeight="1">
      <c r="B359" s="65"/>
    </row>
    <row r="360" spans="2:2" ht="12.75" customHeight="1">
      <c r="B360" s="65"/>
    </row>
    <row r="361" spans="2:2" ht="12.75" customHeight="1">
      <c r="B361" s="65"/>
    </row>
    <row r="362" spans="2:2" ht="12.75" customHeight="1">
      <c r="B362" s="65"/>
    </row>
    <row r="363" spans="2:2" ht="12.75" customHeight="1">
      <c r="B363" s="65"/>
    </row>
    <row r="364" spans="2:2" ht="12.75" customHeight="1">
      <c r="B364" s="65"/>
    </row>
    <row r="365" spans="2:2" ht="12.75" customHeight="1">
      <c r="B365" s="65"/>
    </row>
    <row r="366" spans="2:2" ht="12.75" customHeight="1">
      <c r="B366" s="65"/>
    </row>
    <row r="367" spans="2:2" ht="12.75" customHeight="1">
      <c r="B367" s="65"/>
    </row>
    <row r="368" spans="2:2" ht="12.75" customHeight="1">
      <c r="B368" s="65"/>
    </row>
    <row r="369" spans="2:2" ht="12.75" customHeight="1">
      <c r="B369" s="65"/>
    </row>
    <row r="370" spans="2:2" ht="12.75" customHeight="1">
      <c r="B370" s="65"/>
    </row>
    <row r="371" spans="2:2" ht="12.75" customHeight="1">
      <c r="B371" s="65"/>
    </row>
    <row r="372" spans="2:2" ht="12.75" customHeight="1">
      <c r="B372" s="65"/>
    </row>
    <row r="373" spans="2:2" ht="12.75" customHeight="1">
      <c r="B373" s="65"/>
    </row>
    <row r="374" spans="2:2" ht="12.75" customHeight="1">
      <c r="B374" s="65"/>
    </row>
    <row r="375" spans="2:2" ht="12.75" customHeight="1">
      <c r="B375" s="65"/>
    </row>
    <row r="376" spans="2:2" ht="12.75" customHeight="1">
      <c r="B376" s="65"/>
    </row>
    <row r="377" spans="2:2" ht="12.75" customHeight="1">
      <c r="B377" s="65"/>
    </row>
    <row r="378" spans="2:2" ht="12.75" customHeight="1">
      <c r="B378" s="65"/>
    </row>
    <row r="379" spans="2:2" ht="12.75" customHeight="1">
      <c r="B379" s="65"/>
    </row>
    <row r="380" spans="2:2" ht="12.75" customHeight="1">
      <c r="B380" s="65"/>
    </row>
    <row r="381" spans="2:2" ht="12.75" customHeight="1">
      <c r="B381" s="65"/>
    </row>
    <row r="382" spans="2:2" ht="12.75" customHeight="1">
      <c r="B382" s="65"/>
    </row>
    <row r="383" spans="2:2" ht="12.75" customHeight="1">
      <c r="B383" s="65"/>
    </row>
    <row r="384" spans="2:2" ht="12.75" customHeight="1">
      <c r="B384" s="65"/>
    </row>
    <row r="385" spans="2:2" ht="12.75" customHeight="1">
      <c r="B385" s="65"/>
    </row>
    <row r="386" spans="2:2" ht="12.75" customHeight="1">
      <c r="B386" s="65"/>
    </row>
    <row r="387" spans="2:2" ht="12.75" customHeight="1">
      <c r="B387" s="65"/>
    </row>
    <row r="388" spans="2:2" ht="12.75" customHeight="1">
      <c r="B388" s="65"/>
    </row>
    <row r="389" spans="2:2" ht="12.75" customHeight="1">
      <c r="B389" s="65"/>
    </row>
    <row r="390" spans="2:2" ht="12.75" customHeight="1">
      <c r="B390" s="65"/>
    </row>
    <row r="391" spans="2:2" ht="12.75" customHeight="1">
      <c r="B391" s="65"/>
    </row>
    <row r="392" spans="2:2" ht="12.75" customHeight="1">
      <c r="B392" s="65"/>
    </row>
    <row r="393" spans="2:2" ht="12.75" customHeight="1">
      <c r="B393" s="65"/>
    </row>
    <row r="394" spans="2:2" ht="12.75" customHeight="1">
      <c r="B394" s="65"/>
    </row>
    <row r="395" spans="2:2" ht="12.75" customHeight="1">
      <c r="B395" s="65"/>
    </row>
    <row r="396" spans="2:2" ht="12.75" customHeight="1">
      <c r="B396" s="65"/>
    </row>
    <row r="397" spans="2:2" ht="12.75" customHeight="1">
      <c r="B397" s="65"/>
    </row>
    <row r="398" spans="2:2" ht="12.75" customHeight="1">
      <c r="B398" s="65"/>
    </row>
    <row r="399" spans="2:2" ht="12.75" customHeight="1">
      <c r="B399" s="65"/>
    </row>
    <row r="400" spans="2:2" ht="12.75" customHeight="1">
      <c r="B400" s="65"/>
    </row>
    <row r="401" spans="2:2" ht="12.75" customHeight="1">
      <c r="B401" s="65"/>
    </row>
    <row r="402" spans="2:2" ht="12.75" customHeight="1">
      <c r="B402" s="65"/>
    </row>
    <row r="403" spans="2:2" ht="12.75" customHeight="1">
      <c r="B403" s="65"/>
    </row>
    <row r="404" spans="2:2" ht="12.75" customHeight="1">
      <c r="B404" s="65"/>
    </row>
    <row r="405" spans="2:2" ht="12.75" customHeight="1">
      <c r="B405" s="65"/>
    </row>
    <row r="406" spans="2:2" ht="12.75" customHeight="1">
      <c r="B406" s="65"/>
    </row>
    <row r="407" spans="2:2" ht="12.75" customHeight="1">
      <c r="B407" s="65"/>
    </row>
    <row r="408" spans="2:2" ht="12.75" customHeight="1">
      <c r="B408" s="65"/>
    </row>
    <row r="409" spans="2:2" ht="12.75" customHeight="1">
      <c r="B409" s="65"/>
    </row>
    <row r="410" spans="2:2" ht="12.75" customHeight="1">
      <c r="B410" s="65"/>
    </row>
    <row r="411" spans="2:2" ht="12.75" customHeight="1">
      <c r="B411" s="65"/>
    </row>
    <row r="412" spans="2:2" ht="12.75" customHeight="1">
      <c r="B412" s="65"/>
    </row>
    <row r="413" spans="2:2" ht="12.75" customHeight="1">
      <c r="B413" s="65"/>
    </row>
    <row r="414" spans="2:2" ht="12.75" customHeight="1">
      <c r="B414" s="65"/>
    </row>
    <row r="415" spans="2:2" ht="12.75" customHeight="1">
      <c r="B415" s="65"/>
    </row>
    <row r="416" spans="2:2" ht="12.75" customHeight="1">
      <c r="B416" s="65"/>
    </row>
    <row r="417" spans="2:2" ht="12.75" customHeight="1">
      <c r="B417" s="65"/>
    </row>
    <row r="418" spans="2:2" ht="12.75" customHeight="1">
      <c r="B418" s="65"/>
    </row>
    <row r="419" spans="2:2" ht="12.75" customHeight="1">
      <c r="B419" s="65"/>
    </row>
    <row r="420" spans="2:2" ht="12.75" customHeight="1">
      <c r="B420" s="65"/>
    </row>
    <row r="421" spans="2:2" ht="12.75" customHeight="1">
      <c r="B421" s="65"/>
    </row>
    <row r="422" spans="2:2" ht="12.75" customHeight="1">
      <c r="B422" s="65"/>
    </row>
    <row r="423" spans="2:2" ht="12.75" customHeight="1">
      <c r="B423" s="65"/>
    </row>
    <row r="424" spans="2:2" ht="12.75" customHeight="1">
      <c r="B424" s="65"/>
    </row>
    <row r="425" spans="2:2" ht="12.75" customHeight="1">
      <c r="B425" s="65"/>
    </row>
    <row r="426" spans="2:2" ht="12.75" customHeight="1">
      <c r="B426" s="65"/>
    </row>
    <row r="427" spans="2:2" ht="12.75" customHeight="1">
      <c r="B427" s="65"/>
    </row>
    <row r="428" spans="2:2" ht="12.75" customHeight="1">
      <c r="B428" s="65"/>
    </row>
    <row r="429" spans="2:2" ht="12.75" customHeight="1">
      <c r="B429" s="65"/>
    </row>
    <row r="430" spans="2:2" ht="12.75" customHeight="1">
      <c r="B430" s="65"/>
    </row>
    <row r="431" spans="2:2" ht="12.75" customHeight="1">
      <c r="B431" s="65"/>
    </row>
    <row r="432" spans="2:2" ht="12.75" customHeight="1">
      <c r="B432" s="65"/>
    </row>
    <row r="433" spans="2:2" ht="12.75" customHeight="1">
      <c r="B433" s="65"/>
    </row>
    <row r="434" spans="2:2" ht="12.75" customHeight="1">
      <c r="B434" s="65"/>
    </row>
    <row r="435" spans="2:2" ht="12.75" customHeight="1">
      <c r="B435" s="65"/>
    </row>
    <row r="436" spans="2:2" ht="12.75" customHeight="1">
      <c r="B436" s="65"/>
    </row>
    <row r="437" spans="2:2" ht="12.75" customHeight="1">
      <c r="B437" s="65"/>
    </row>
    <row r="438" spans="2:2" ht="12.75" customHeight="1">
      <c r="B438" s="65"/>
    </row>
    <row r="439" spans="2:2" ht="12.75" customHeight="1">
      <c r="B439" s="65"/>
    </row>
    <row r="440" spans="2:2" ht="12.75" customHeight="1">
      <c r="B440" s="65"/>
    </row>
    <row r="441" spans="2:2" ht="12.75" customHeight="1">
      <c r="B441" s="65"/>
    </row>
    <row r="442" spans="2:2" ht="12.75" customHeight="1">
      <c r="B442" s="65"/>
    </row>
    <row r="443" spans="2:2" ht="12.75" customHeight="1">
      <c r="B443" s="65"/>
    </row>
    <row r="444" spans="2:2" ht="12.75" customHeight="1">
      <c r="B444" s="65"/>
    </row>
    <row r="445" spans="2:2" ht="12.75" customHeight="1">
      <c r="B445" s="65"/>
    </row>
    <row r="446" spans="2:2" ht="12.75" customHeight="1">
      <c r="B446" s="65"/>
    </row>
    <row r="447" spans="2:2" ht="12.75" customHeight="1">
      <c r="B447" s="65"/>
    </row>
    <row r="448" spans="2:2" ht="12.75" customHeight="1">
      <c r="B448" s="65"/>
    </row>
    <row r="449" spans="2:2" ht="12.75" customHeight="1">
      <c r="B449" s="65"/>
    </row>
    <row r="450" spans="2:2" ht="12.75" customHeight="1">
      <c r="B450" s="65"/>
    </row>
    <row r="451" spans="2:2" ht="12.75" customHeight="1">
      <c r="B451" s="65"/>
    </row>
    <row r="452" spans="2:2" ht="12.75" customHeight="1">
      <c r="B452" s="65"/>
    </row>
    <row r="453" spans="2:2" ht="12.75" customHeight="1">
      <c r="B453" s="65"/>
    </row>
    <row r="454" spans="2:2" ht="12.75" customHeight="1">
      <c r="B454" s="65"/>
    </row>
    <row r="455" spans="2:2" ht="12.75" customHeight="1">
      <c r="B455" s="65"/>
    </row>
    <row r="456" spans="2:2" ht="12.75" customHeight="1">
      <c r="B456" s="65"/>
    </row>
    <row r="457" spans="2:2" ht="12.75" customHeight="1">
      <c r="B457" s="65"/>
    </row>
    <row r="458" spans="2:2" ht="12.75" customHeight="1">
      <c r="B458" s="65"/>
    </row>
    <row r="459" spans="2:2" ht="12.75" customHeight="1">
      <c r="B459" s="65"/>
    </row>
    <row r="460" spans="2:2" ht="12.75" customHeight="1">
      <c r="B460" s="65"/>
    </row>
    <row r="461" spans="2:2" ht="12.75" customHeight="1">
      <c r="B461" s="65"/>
    </row>
    <row r="462" spans="2:2" ht="12.75" customHeight="1">
      <c r="B462" s="65"/>
    </row>
    <row r="463" spans="2:2" ht="12.75" customHeight="1">
      <c r="B463" s="65"/>
    </row>
    <row r="464" spans="2:2" ht="12.75" customHeight="1">
      <c r="B464" s="65"/>
    </row>
    <row r="465" spans="2:2" ht="12.75" customHeight="1">
      <c r="B465" s="65"/>
    </row>
    <row r="466" spans="2:2" ht="12.75" customHeight="1">
      <c r="B466" s="65"/>
    </row>
    <row r="467" spans="2:2" ht="12.75" customHeight="1">
      <c r="B467" s="65"/>
    </row>
    <row r="468" spans="2:2" ht="12.75" customHeight="1">
      <c r="B468" s="65"/>
    </row>
    <row r="469" spans="2:2" ht="12.75" customHeight="1">
      <c r="B469" s="65"/>
    </row>
    <row r="470" spans="2:2" ht="12.75" customHeight="1">
      <c r="B470" s="65"/>
    </row>
    <row r="471" spans="2:2" ht="12.75" customHeight="1">
      <c r="B471" s="65"/>
    </row>
    <row r="472" spans="2:2" ht="12.75" customHeight="1">
      <c r="B472" s="65"/>
    </row>
    <row r="473" spans="2:2" ht="12.75" customHeight="1">
      <c r="B473" s="65"/>
    </row>
    <row r="474" spans="2:2" ht="12.75" customHeight="1">
      <c r="B474" s="65"/>
    </row>
    <row r="475" spans="2:2" ht="12.75" customHeight="1">
      <c r="B475" s="65"/>
    </row>
    <row r="476" spans="2:2" ht="12.75" customHeight="1">
      <c r="B476" s="65"/>
    </row>
    <row r="477" spans="2:2" ht="12.75" customHeight="1">
      <c r="B477" s="65"/>
    </row>
    <row r="478" spans="2:2" ht="12.75" customHeight="1">
      <c r="B478" s="65"/>
    </row>
    <row r="479" spans="2:2" ht="12.75" customHeight="1">
      <c r="B479" s="65"/>
    </row>
    <row r="480" spans="2:2" ht="12.75" customHeight="1">
      <c r="B480" s="65"/>
    </row>
    <row r="481" spans="2:2" ht="12.75" customHeight="1">
      <c r="B481" s="65"/>
    </row>
    <row r="482" spans="2:2" ht="12.75" customHeight="1">
      <c r="B482" s="65"/>
    </row>
    <row r="483" spans="2:2" ht="12.75" customHeight="1">
      <c r="B483" s="65"/>
    </row>
    <row r="484" spans="2:2" ht="12.75" customHeight="1">
      <c r="B484" s="65"/>
    </row>
    <row r="485" spans="2:2" ht="12.75" customHeight="1">
      <c r="B485" s="65"/>
    </row>
    <row r="486" spans="2:2" ht="12.75" customHeight="1">
      <c r="B486" s="65"/>
    </row>
    <row r="487" spans="2:2" ht="12.75" customHeight="1">
      <c r="B487" s="65"/>
    </row>
    <row r="488" spans="2:2" ht="12.75" customHeight="1">
      <c r="B488" s="65"/>
    </row>
    <row r="489" spans="2:2" ht="12.75" customHeight="1">
      <c r="B489" s="65"/>
    </row>
    <row r="490" spans="2:2" ht="12.75" customHeight="1">
      <c r="B490" s="65"/>
    </row>
    <row r="491" spans="2:2" ht="12.75" customHeight="1">
      <c r="B491" s="65"/>
    </row>
    <row r="492" spans="2:2" ht="12.75" customHeight="1">
      <c r="B492" s="65"/>
    </row>
    <row r="493" spans="2:2" ht="12.75" customHeight="1">
      <c r="B493" s="65"/>
    </row>
    <row r="494" spans="2:2" ht="12.75" customHeight="1">
      <c r="B494" s="65"/>
    </row>
    <row r="495" spans="2:2" ht="12.75" customHeight="1">
      <c r="B495" s="65"/>
    </row>
    <row r="496" spans="2:2" ht="12.75" customHeight="1">
      <c r="B496" s="65"/>
    </row>
    <row r="497" spans="2:2" ht="12.75" customHeight="1">
      <c r="B497" s="65"/>
    </row>
    <row r="498" spans="2:2" ht="12.75" customHeight="1">
      <c r="B498" s="65"/>
    </row>
    <row r="499" spans="2:2" ht="12.75" customHeight="1">
      <c r="B499" s="65"/>
    </row>
    <row r="500" spans="2:2" ht="12.75" customHeight="1">
      <c r="B500" s="65"/>
    </row>
    <row r="501" spans="2:2" ht="12.75" customHeight="1">
      <c r="B501" s="65"/>
    </row>
    <row r="502" spans="2:2" ht="12.75" customHeight="1">
      <c r="B502" s="65"/>
    </row>
    <row r="503" spans="2:2" ht="12.75" customHeight="1">
      <c r="B503" s="65"/>
    </row>
    <row r="504" spans="2:2" ht="12.75" customHeight="1">
      <c r="B504" s="65"/>
    </row>
    <row r="505" spans="2:2" ht="12.75" customHeight="1">
      <c r="B505" s="65"/>
    </row>
    <row r="506" spans="2:2" ht="12.75" customHeight="1">
      <c r="B506" s="65"/>
    </row>
    <row r="507" spans="2:2" ht="12.75" customHeight="1">
      <c r="B507" s="65"/>
    </row>
    <row r="508" spans="2:2" ht="12.75" customHeight="1">
      <c r="B508" s="65"/>
    </row>
    <row r="509" spans="2:2" ht="12.75" customHeight="1">
      <c r="B509" s="65"/>
    </row>
    <row r="510" spans="2:2" ht="12.75" customHeight="1">
      <c r="B510" s="65"/>
    </row>
    <row r="511" spans="2:2" ht="12.75" customHeight="1">
      <c r="B511" s="65"/>
    </row>
    <row r="512" spans="2:2" ht="12.75" customHeight="1">
      <c r="B512" s="65"/>
    </row>
    <row r="513" spans="2:2" ht="12.75" customHeight="1">
      <c r="B513" s="65"/>
    </row>
    <row r="514" spans="2:2" ht="12.75" customHeight="1">
      <c r="B514" s="65"/>
    </row>
    <row r="515" spans="2:2" ht="12.75" customHeight="1">
      <c r="B515" s="65"/>
    </row>
    <row r="516" spans="2:2" ht="12.75" customHeight="1">
      <c r="B516" s="65"/>
    </row>
    <row r="517" spans="2:2" ht="12.75" customHeight="1">
      <c r="B517" s="65"/>
    </row>
    <row r="518" spans="2:2" ht="12.75" customHeight="1">
      <c r="B518" s="65"/>
    </row>
    <row r="519" spans="2:2" ht="12.75" customHeight="1">
      <c r="B519" s="65"/>
    </row>
    <row r="520" spans="2:2" ht="12.75" customHeight="1">
      <c r="B520" s="65"/>
    </row>
    <row r="521" spans="2:2" ht="12.75" customHeight="1">
      <c r="B521" s="65"/>
    </row>
    <row r="522" spans="2:2" ht="12.75" customHeight="1">
      <c r="B522" s="65"/>
    </row>
    <row r="523" spans="2:2" ht="12.75" customHeight="1">
      <c r="B523" s="65"/>
    </row>
    <row r="524" spans="2:2" ht="12.75" customHeight="1">
      <c r="B524" s="65"/>
    </row>
    <row r="525" spans="2:2" ht="12.75" customHeight="1">
      <c r="B525" s="65"/>
    </row>
    <row r="526" spans="2:2" ht="12.75" customHeight="1">
      <c r="B526" s="65"/>
    </row>
    <row r="527" spans="2:2" ht="12.75" customHeight="1">
      <c r="B527" s="65"/>
    </row>
    <row r="528" spans="2:2" ht="12.75" customHeight="1">
      <c r="B528" s="65"/>
    </row>
    <row r="529" spans="2:2" ht="12.75" customHeight="1">
      <c r="B529" s="65"/>
    </row>
    <row r="530" spans="2:2" ht="12.75" customHeight="1">
      <c r="B530" s="65"/>
    </row>
    <row r="531" spans="2:2" ht="12.75" customHeight="1">
      <c r="B531" s="65"/>
    </row>
    <row r="532" spans="2:2" ht="12.75" customHeight="1">
      <c r="B532" s="65"/>
    </row>
    <row r="533" spans="2:2" ht="12.75" customHeight="1">
      <c r="B533" s="65"/>
    </row>
    <row r="534" spans="2:2" ht="12.75" customHeight="1">
      <c r="B534" s="65"/>
    </row>
    <row r="535" spans="2:2" ht="12.75" customHeight="1">
      <c r="B535" s="65"/>
    </row>
    <row r="536" spans="2:2" ht="12.75" customHeight="1">
      <c r="B536" s="65"/>
    </row>
    <row r="537" spans="2:2" ht="12.75" customHeight="1">
      <c r="B537" s="65"/>
    </row>
    <row r="538" spans="2:2" ht="12.75" customHeight="1">
      <c r="B538" s="65"/>
    </row>
    <row r="539" spans="2:2" ht="12.75" customHeight="1">
      <c r="B539" s="65"/>
    </row>
    <row r="540" spans="2:2" ht="12.75" customHeight="1">
      <c r="B540" s="65"/>
    </row>
    <row r="541" spans="2:2" ht="12.75" customHeight="1">
      <c r="B541" s="65"/>
    </row>
    <row r="542" spans="2:2" ht="12.75" customHeight="1">
      <c r="B542" s="65"/>
    </row>
    <row r="543" spans="2:2" ht="12.75" customHeight="1">
      <c r="B543" s="65"/>
    </row>
    <row r="544" spans="2:2" ht="12.75" customHeight="1">
      <c r="B544" s="65"/>
    </row>
    <row r="545" spans="2:2" ht="12.75" customHeight="1">
      <c r="B545" s="65"/>
    </row>
    <row r="546" spans="2:2" ht="12.75" customHeight="1">
      <c r="B546" s="65"/>
    </row>
    <row r="547" spans="2:2" ht="12.75" customHeight="1">
      <c r="B547" s="65"/>
    </row>
    <row r="548" spans="2:2" ht="12.75" customHeight="1">
      <c r="B548" s="65"/>
    </row>
    <row r="549" spans="2:2" ht="12.75" customHeight="1">
      <c r="B549" s="65"/>
    </row>
    <row r="550" spans="2:2" ht="12.75" customHeight="1">
      <c r="B550" s="65"/>
    </row>
    <row r="551" spans="2:2" ht="12.75" customHeight="1">
      <c r="B551" s="65"/>
    </row>
    <row r="552" spans="2:2" ht="12.75" customHeight="1">
      <c r="B552" s="65"/>
    </row>
    <row r="553" spans="2:2" ht="12.75" customHeight="1">
      <c r="B553" s="65"/>
    </row>
    <row r="554" spans="2:2" ht="12.75" customHeight="1">
      <c r="B554" s="65"/>
    </row>
    <row r="555" spans="2:2" ht="12.75" customHeight="1">
      <c r="B555" s="65"/>
    </row>
    <row r="556" spans="2:2" ht="12.75" customHeight="1">
      <c r="B556" s="65"/>
    </row>
    <row r="557" spans="2:2" ht="12.75" customHeight="1">
      <c r="B557" s="65"/>
    </row>
    <row r="558" spans="2:2" ht="12.75" customHeight="1">
      <c r="B558" s="65"/>
    </row>
    <row r="559" spans="2:2" ht="12.75" customHeight="1">
      <c r="B559" s="65"/>
    </row>
    <row r="560" spans="2:2" ht="12.75" customHeight="1">
      <c r="B560" s="65"/>
    </row>
    <row r="561" spans="2:2" ht="12.75" customHeight="1">
      <c r="B561" s="65"/>
    </row>
    <row r="562" spans="2:2" ht="12.75" customHeight="1">
      <c r="B562" s="65"/>
    </row>
    <row r="563" spans="2:2" ht="12.75" customHeight="1">
      <c r="B563" s="65"/>
    </row>
    <row r="564" spans="2:2" ht="12.75" customHeight="1">
      <c r="B564" s="65"/>
    </row>
    <row r="565" spans="2:2" ht="12.75" customHeight="1">
      <c r="B565" s="65"/>
    </row>
    <row r="566" spans="2:2" ht="12.75" customHeight="1">
      <c r="B566" s="65"/>
    </row>
    <row r="567" spans="2:2" ht="12.75" customHeight="1">
      <c r="B567" s="65"/>
    </row>
    <row r="568" spans="2:2" ht="12.75" customHeight="1">
      <c r="B568" s="65"/>
    </row>
    <row r="569" spans="2:2" ht="12.75" customHeight="1">
      <c r="B569" s="65"/>
    </row>
    <row r="570" spans="2:2" ht="12.75" customHeight="1">
      <c r="B570" s="65"/>
    </row>
    <row r="571" spans="2:2" ht="12.75" customHeight="1">
      <c r="B571" s="65"/>
    </row>
    <row r="572" spans="2:2" ht="12.75" customHeight="1">
      <c r="B572" s="65"/>
    </row>
    <row r="573" spans="2:2" ht="12.75" customHeight="1">
      <c r="B573" s="65"/>
    </row>
    <row r="574" spans="2:2" ht="12.75" customHeight="1">
      <c r="B574" s="65"/>
    </row>
    <row r="575" spans="2:2" ht="12.75" customHeight="1">
      <c r="B575" s="65"/>
    </row>
    <row r="576" spans="2:2" ht="12.75" customHeight="1">
      <c r="B576" s="65"/>
    </row>
    <row r="577" spans="2:2" ht="12.75" customHeight="1">
      <c r="B577" s="65"/>
    </row>
    <row r="578" spans="2:2" ht="12.75" customHeight="1">
      <c r="B578" s="65"/>
    </row>
    <row r="579" spans="2:2" ht="12.75" customHeight="1">
      <c r="B579" s="65"/>
    </row>
    <row r="580" spans="2:2" ht="12.75" customHeight="1">
      <c r="B580" s="65"/>
    </row>
    <row r="581" spans="2:2" ht="12.75" customHeight="1">
      <c r="B581" s="65"/>
    </row>
    <row r="582" spans="2:2" ht="12.75" customHeight="1">
      <c r="B582" s="65"/>
    </row>
    <row r="583" spans="2:2" ht="12.75" customHeight="1">
      <c r="B583" s="65"/>
    </row>
    <row r="584" spans="2:2" ht="12.75" customHeight="1">
      <c r="B584" s="65"/>
    </row>
    <row r="585" spans="2:2" ht="12.75" customHeight="1">
      <c r="B585" s="65"/>
    </row>
    <row r="586" spans="2:2" ht="12.75" customHeight="1">
      <c r="B586" s="65"/>
    </row>
    <row r="587" spans="2:2" ht="12.75" customHeight="1">
      <c r="B587" s="65"/>
    </row>
    <row r="588" spans="2:2" ht="12.75" customHeight="1">
      <c r="B588" s="65"/>
    </row>
    <row r="589" spans="2:2" ht="12.75" customHeight="1">
      <c r="B589" s="65"/>
    </row>
    <row r="590" spans="2:2" ht="12.75" customHeight="1">
      <c r="B590" s="65"/>
    </row>
    <row r="591" spans="2:2" ht="12.75" customHeight="1">
      <c r="B591" s="65"/>
    </row>
    <row r="592" spans="2:2" ht="12.75" customHeight="1">
      <c r="B592" s="65"/>
    </row>
    <row r="593" spans="2:2" ht="12.75" customHeight="1">
      <c r="B593" s="65"/>
    </row>
    <row r="594" spans="2:2" ht="12.75" customHeight="1">
      <c r="B594" s="65"/>
    </row>
    <row r="595" spans="2:2" ht="12.75" customHeight="1">
      <c r="B595" s="65"/>
    </row>
    <row r="596" spans="2:2" ht="12.75" customHeight="1">
      <c r="B596" s="65"/>
    </row>
    <row r="597" spans="2:2" ht="12.75" customHeight="1">
      <c r="B597" s="65"/>
    </row>
    <row r="598" spans="2:2" ht="12.75" customHeight="1">
      <c r="B598" s="65"/>
    </row>
    <row r="599" spans="2:2" ht="12.75" customHeight="1">
      <c r="B599" s="65"/>
    </row>
    <row r="600" spans="2:2" ht="12.75" customHeight="1">
      <c r="B600" s="65"/>
    </row>
    <row r="601" spans="2:2" ht="12.75" customHeight="1">
      <c r="B601" s="65"/>
    </row>
    <row r="602" spans="2:2" ht="12.75" customHeight="1">
      <c r="B602" s="65"/>
    </row>
    <row r="603" spans="2:2" ht="12.75" customHeight="1">
      <c r="B603" s="65"/>
    </row>
    <row r="604" spans="2:2" ht="12.75" customHeight="1">
      <c r="B604" s="65"/>
    </row>
    <row r="605" spans="2:2" ht="12.75" customHeight="1">
      <c r="B605" s="65"/>
    </row>
    <row r="606" spans="2:2" ht="12.75" customHeight="1">
      <c r="B606" s="65"/>
    </row>
    <row r="607" spans="2:2" ht="12.75" customHeight="1">
      <c r="B607" s="65"/>
    </row>
    <row r="608" spans="2:2" ht="12.75" customHeight="1">
      <c r="B608" s="65"/>
    </row>
    <row r="609" spans="2:2" ht="12.75" customHeight="1">
      <c r="B609" s="65"/>
    </row>
    <row r="610" spans="2:2" ht="12.75" customHeight="1">
      <c r="B610" s="65"/>
    </row>
    <row r="611" spans="2:2" ht="12.75" customHeight="1">
      <c r="B611" s="65"/>
    </row>
    <row r="612" spans="2:2" ht="12.75" customHeight="1">
      <c r="B612" s="65"/>
    </row>
    <row r="613" spans="2:2" ht="12.75" customHeight="1">
      <c r="B613" s="65"/>
    </row>
    <row r="614" spans="2:2" ht="12.75" customHeight="1">
      <c r="B614" s="65"/>
    </row>
    <row r="615" spans="2:2" ht="12.75" customHeight="1">
      <c r="B615" s="65"/>
    </row>
    <row r="616" spans="2:2" ht="12.75" customHeight="1">
      <c r="B616" s="65"/>
    </row>
    <row r="617" spans="2:2" ht="12.75" customHeight="1">
      <c r="B617" s="65"/>
    </row>
    <row r="618" spans="2:2" ht="12.75" customHeight="1">
      <c r="B618" s="65"/>
    </row>
    <row r="619" spans="2:2" ht="12.75" customHeight="1">
      <c r="B619" s="65"/>
    </row>
    <row r="620" spans="2:2" ht="12.75" customHeight="1">
      <c r="B620" s="65"/>
    </row>
    <row r="621" spans="2:2" ht="12.75" customHeight="1">
      <c r="B621" s="65"/>
    </row>
    <row r="622" spans="2:2" ht="12.75" customHeight="1">
      <c r="B622" s="65"/>
    </row>
    <row r="623" spans="2:2" ht="12.75" customHeight="1">
      <c r="B623" s="65"/>
    </row>
    <row r="624" spans="2:2" ht="12.75" customHeight="1">
      <c r="B624" s="65"/>
    </row>
    <row r="625" spans="2:2" ht="12.75" customHeight="1">
      <c r="B625" s="65"/>
    </row>
    <row r="626" spans="2:2" ht="12.75" customHeight="1">
      <c r="B626" s="65"/>
    </row>
    <row r="627" spans="2:2" ht="12.75" customHeight="1">
      <c r="B627" s="65"/>
    </row>
    <row r="628" spans="2:2" ht="12.75" customHeight="1">
      <c r="B628" s="65"/>
    </row>
    <row r="629" spans="2:2" ht="12.75" customHeight="1">
      <c r="B629" s="65"/>
    </row>
    <row r="630" spans="2:2" ht="12.75" customHeight="1">
      <c r="B630" s="65"/>
    </row>
    <row r="631" spans="2:2" ht="12.75" customHeight="1">
      <c r="B631" s="65"/>
    </row>
    <row r="632" spans="2:2" ht="12.75" customHeight="1">
      <c r="B632" s="65"/>
    </row>
    <row r="633" spans="2:2" ht="12.75" customHeight="1">
      <c r="B633" s="65"/>
    </row>
    <row r="634" spans="2:2" ht="12.75" customHeight="1">
      <c r="B634" s="65"/>
    </row>
    <row r="635" spans="2:2" ht="12.75" customHeight="1">
      <c r="B635" s="65"/>
    </row>
    <row r="636" spans="2:2" ht="12.75" customHeight="1">
      <c r="B636" s="65"/>
    </row>
    <row r="637" spans="2:2" ht="12.75" customHeight="1">
      <c r="B637" s="65"/>
    </row>
    <row r="638" spans="2:2" ht="12.75" customHeight="1">
      <c r="B638" s="65"/>
    </row>
    <row r="639" spans="2:2" ht="12.75" customHeight="1">
      <c r="B639" s="65"/>
    </row>
    <row r="640" spans="2:2" ht="12.75" customHeight="1">
      <c r="B640" s="65"/>
    </row>
    <row r="641" spans="2:2" ht="12.75" customHeight="1">
      <c r="B641" s="65"/>
    </row>
    <row r="642" spans="2:2" ht="12.75" customHeight="1">
      <c r="B642" s="65"/>
    </row>
    <row r="643" spans="2:2" ht="12.75" customHeight="1">
      <c r="B643" s="65"/>
    </row>
    <row r="644" spans="2:2" ht="12.75" customHeight="1">
      <c r="B644" s="65"/>
    </row>
    <row r="645" spans="2:2" ht="12.75" customHeight="1">
      <c r="B645" s="65"/>
    </row>
    <row r="646" spans="2:2" ht="12.75" customHeight="1">
      <c r="B646" s="65"/>
    </row>
    <row r="647" spans="2:2" ht="12.75" customHeight="1">
      <c r="B647" s="65"/>
    </row>
    <row r="648" spans="2:2" ht="12.75" customHeight="1">
      <c r="B648" s="65"/>
    </row>
    <row r="649" spans="2:2" ht="12.75" customHeight="1">
      <c r="B649" s="65"/>
    </row>
    <row r="650" spans="2:2" ht="12.75" customHeight="1">
      <c r="B650" s="65"/>
    </row>
    <row r="651" spans="2:2" ht="12.75" customHeight="1">
      <c r="B651" s="65"/>
    </row>
    <row r="652" spans="2:2" ht="12.75" customHeight="1">
      <c r="B652" s="65"/>
    </row>
    <row r="653" spans="2:2" ht="12.75" customHeight="1">
      <c r="B653" s="65"/>
    </row>
    <row r="654" spans="2:2" ht="12.75" customHeight="1">
      <c r="B654" s="65"/>
    </row>
    <row r="655" spans="2:2" ht="12.75" customHeight="1">
      <c r="B655" s="65"/>
    </row>
    <row r="656" spans="2:2" ht="12.75" customHeight="1">
      <c r="B656" s="65"/>
    </row>
    <row r="657" spans="2:2" ht="12.75" customHeight="1">
      <c r="B657" s="65"/>
    </row>
    <row r="658" spans="2:2" ht="12.75" customHeight="1">
      <c r="B658" s="65"/>
    </row>
    <row r="659" spans="2:2" ht="12.75" customHeight="1">
      <c r="B659" s="65"/>
    </row>
    <row r="660" spans="2:2" ht="12.75" customHeight="1">
      <c r="B660" s="65"/>
    </row>
    <row r="661" spans="2:2" ht="12.75" customHeight="1">
      <c r="B661" s="65"/>
    </row>
    <row r="662" spans="2:2" ht="12.75" customHeight="1">
      <c r="B662" s="65"/>
    </row>
    <row r="663" spans="2:2" ht="12.75" customHeight="1">
      <c r="B663" s="65"/>
    </row>
    <row r="664" spans="2:2" ht="12.75" customHeight="1">
      <c r="B664" s="65"/>
    </row>
    <row r="665" spans="2:2" ht="12.75" customHeight="1">
      <c r="B665" s="65"/>
    </row>
    <row r="666" spans="2:2" ht="12.75" customHeight="1">
      <c r="B666" s="65"/>
    </row>
    <row r="667" spans="2:2" ht="12.75" customHeight="1">
      <c r="B667" s="65"/>
    </row>
    <row r="668" spans="2:2" ht="12.75" customHeight="1">
      <c r="B668" s="65"/>
    </row>
    <row r="669" spans="2:2" ht="12.75" customHeight="1">
      <c r="B669" s="65"/>
    </row>
    <row r="670" spans="2:2" ht="12.75" customHeight="1">
      <c r="B670" s="65"/>
    </row>
    <row r="671" spans="2:2" ht="12.75" customHeight="1">
      <c r="B671" s="65"/>
    </row>
    <row r="672" spans="2:2" ht="12.75" customHeight="1">
      <c r="B672" s="65"/>
    </row>
    <row r="673" spans="2:2" ht="12.75" customHeight="1">
      <c r="B673" s="65"/>
    </row>
    <row r="674" spans="2:2" ht="12.75" customHeight="1">
      <c r="B674" s="65"/>
    </row>
    <row r="675" spans="2:2" ht="12.75" customHeight="1">
      <c r="B675" s="65"/>
    </row>
    <row r="676" spans="2:2" ht="12.75" customHeight="1">
      <c r="B676" s="65"/>
    </row>
    <row r="677" spans="2:2" ht="12.75" customHeight="1">
      <c r="B677" s="65"/>
    </row>
    <row r="678" spans="2:2" ht="12.75" customHeight="1">
      <c r="B678" s="65"/>
    </row>
    <row r="679" spans="2:2" ht="12.75" customHeight="1">
      <c r="B679" s="65"/>
    </row>
    <row r="680" spans="2:2" ht="12.75" customHeight="1">
      <c r="B680" s="65"/>
    </row>
    <row r="681" spans="2:2" ht="12.75" customHeight="1">
      <c r="B681" s="65"/>
    </row>
    <row r="682" spans="2:2" ht="12.75" customHeight="1">
      <c r="B682" s="65"/>
    </row>
    <row r="683" spans="2:2" ht="12.75" customHeight="1">
      <c r="B683" s="65"/>
    </row>
    <row r="684" spans="2:2" ht="12.75" customHeight="1">
      <c r="B684" s="65"/>
    </row>
    <row r="685" spans="2:2" ht="12.75" customHeight="1">
      <c r="B685" s="65"/>
    </row>
    <row r="686" spans="2:2" ht="12.75" customHeight="1">
      <c r="B686" s="65"/>
    </row>
    <row r="687" spans="2:2" ht="12.75" customHeight="1">
      <c r="B687" s="65"/>
    </row>
    <row r="688" spans="2:2" ht="12.75" customHeight="1">
      <c r="B688" s="65"/>
    </row>
    <row r="689" spans="2:2" ht="12.75" customHeight="1">
      <c r="B689" s="65"/>
    </row>
    <row r="690" spans="2:2" ht="12.75" customHeight="1">
      <c r="B690" s="65"/>
    </row>
    <row r="691" spans="2:2" ht="12.75" customHeight="1">
      <c r="B691" s="65"/>
    </row>
    <row r="692" spans="2:2" ht="12.75" customHeight="1">
      <c r="B692" s="65"/>
    </row>
    <row r="693" spans="2:2" ht="12.75" customHeight="1">
      <c r="B693" s="65"/>
    </row>
    <row r="694" spans="2:2" ht="12.75" customHeight="1">
      <c r="B694" s="65"/>
    </row>
    <row r="695" spans="2:2" ht="12.75" customHeight="1">
      <c r="B695" s="65"/>
    </row>
    <row r="696" spans="2:2" ht="12.75" customHeight="1">
      <c r="B696" s="65"/>
    </row>
    <row r="697" spans="2:2" ht="12.75" customHeight="1">
      <c r="B697" s="65"/>
    </row>
    <row r="698" spans="2:2" ht="12.75" customHeight="1">
      <c r="B698" s="65"/>
    </row>
    <row r="699" spans="2:2" ht="12.75" customHeight="1">
      <c r="B699" s="65"/>
    </row>
    <row r="700" spans="2:2" ht="12.75" customHeight="1">
      <c r="B700" s="65"/>
    </row>
    <row r="701" spans="2:2" ht="12.75" customHeight="1">
      <c r="B701" s="65"/>
    </row>
    <row r="702" spans="2:2" ht="12.75" customHeight="1">
      <c r="B702" s="65"/>
    </row>
    <row r="703" spans="2:2" ht="12.75" customHeight="1">
      <c r="B703" s="65"/>
    </row>
    <row r="704" spans="2:2" ht="12.75" customHeight="1">
      <c r="B704" s="65"/>
    </row>
    <row r="705" spans="2:2" ht="12.75" customHeight="1">
      <c r="B705" s="65"/>
    </row>
    <row r="706" spans="2:2" ht="12.75" customHeight="1">
      <c r="B706" s="65"/>
    </row>
    <row r="707" spans="2:2" ht="12.75" customHeight="1">
      <c r="B707" s="65"/>
    </row>
    <row r="708" spans="2:2" ht="12.75" customHeight="1">
      <c r="B708" s="65"/>
    </row>
    <row r="709" spans="2:2" ht="12.75" customHeight="1">
      <c r="B709" s="65"/>
    </row>
    <row r="710" spans="2:2" ht="12.75" customHeight="1">
      <c r="B710" s="65"/>
    </row>
    <row r="711" spans="2:2" ht="12.75" customHeight="1">
      <c r="B711" s="65"/>
    </row>
    <row r="712" spans="2:2" ht="12.75" customHeight="1">
      <c r="B712" s="65"/>
    </row>
    <row r="713" spans="2:2" ht="12.75" customHeight="1">
      <c r="B713" s="65"/>
    </row>
    <row r="714" spans="2:2" ht="12.75" customHeight="1">
      <c r="B714" s="65"/>
    </row>
    <row r="715" spans="2:2" ht="12.75" customHeight="1">
      <c r="B715" s="65"/>
    </row>
    <row r="716" spans="2:2" ht="12.75" customHeight="1">
      <c r="B716" s="65"/>
    </row>
    <row r="717" spans="2:2" ht="12.75" customHeight="1">
      <c r="B717" s="65"/>
    </row>
    <row r="718" spans="2:2" ht="12.75" customHeight="1">
      <c r="B718" s="65"/>
    </row>
    <row r="719" spans="2:2" ht="12.75" customHeight="1">
      <c r="B719" s="65"/>
    </row>
    <row r="720" spans="2:2" ht="12.75" customHeight="1">
      <c r="B720" s="65"/>
    </row>
    <row r="721" spans="2:2" ht="12.75" customHeight="1">
      <c r="B721" s="65"/>
    </row>
    <row r="722" spans="2:2" ht="12.75" customHeight="1">
      <c r="B722" s="65"/>
    </row>
    <row r="723" spans="2:2" ht="12.75" customHeight="1">
      <c r="B723" s="65"/>
    </row>
    <row r="724" spans="2:2" ht="12.75" customHeight="1">
      <c r="B724" s="65"/>
    </row>
    <row r="725" spans="2:2" ht="12.75" customHeight="1">
      <c r="B725" s="65"/>
    </row>
    <row r="726" spans="2:2" ht="12.75" customHeight="1">
      <c r="B726" s="65"/>
    </row>
    <row r="727" spans="2:2" ht="12.75" customHeight="1">
      <c r="B727" s="65"/>
    </row>
    <row r="728" spans="2:2" ht="12.75" customHeight="1">
      <c r="B728" s="65"/>
    </row>
    <row r="729" spans="2:2" ht="12.75" customHeight="1">
      <c r="B729" s="65"/>
    </row>
    <row r="730" spans="2:2" ht="12.75" customHeight="1">
      <c r="B730" s="65"/>
    </row>
    <row r="731" spans="2:2" ht="12.75" customHeight="1">
      <c r="B731" s="65"/>
    </row>
    <row r="732" spans="2:2" ht="12.75" customHeight="1">
      <c r="B732" s="65"/>
    </row>
    <row r="733" spans="2:2" ht="12.75" customHeight="1">
      <c r="B733" s="65"/>
    </row>
    <row r="734" spans="2:2" ht="12.75" customHeight="1">
      <c r="B734" s="65"/>
    </row>
    <row r="735" spans="2:2" ht="12.75" customHeight="1">
      <c r="B735" s="65"/>
    </row>
    <row r="736" spans="2:2" ht="12.75" customHeight="1">
      <c r="B736" s="65"/>
    </row>
    <row r="737" spans="2:2" ht="12.75" customHeight="1">
      <c r="B737" s="65"/>
    </row>
    <row r="738" spans="2:2" ht="12.75" customHeight="1">
      <c r="B738" s="65"/>
    </row>
    <row r="739" spans="2:2" ht="12.75" customHeight="1">
      <c r="B739" s="65"/>
    </row>
    <row r="740" spans="2:2" ht="12.75" customHeight="1">
      <c r="B740" s="65"/>
    </row>
    <row r="741" spans="2:2" ht="12.75" customHeight="1">
      <c r="B741" s="65"/>
    </row>
    <row r="742" spans="2:2" ht="12.75" customHeight="1">
      <c r="B742" s="65"/>
    </row>
    <row r="743" spans="2:2" ht="12.75" customHeight="1">
      <c r="B743" s="65"/>
    </row>
    <row r="744" spans="2:2" ht="12.75" customHeight="1">
      <c r="B744" s="65"/>
    </row>
    <row r="745" spans="2:2" ht="12.75" customHeight="1">
      <c r="B745" s="65"/>
    </row>
    <row r="746" spans="2:2" ht="12.75" customHeight="1">
      <c r="B746" s="65"/>
    </row>
    <row r="747" spans="2:2" ht="12.75" customHeight="1">
      <c r="B747" s="65"/>
    </row>
    <row r="748" spans="2:2" ht="12.75" customHeight="1">
      <c r="B748" s="65"/>
    </row>
    <row r="749" spans="2:2" ht="12.75" customHeight="1">
      <c r="B749" s="65"/>
    </row>
    <row r="750" spans="2:2" ht="12.75" customHeight="1">
      <c r="B750" s="65"/>
    </row>
    <row r="751" spans="2:2" ht="12.75" customHeight="1">
      <c r="B751" s="65"/>
    </row>
    <row r="752" spans="2:2" ht="12.75" customHeight="1">
      <c r="B752" s="65"/>
    </row>
    <row r="753" spans="2:2" ht="12.75" customHeight="1">
      <c r="B753" s="65"/>
    </row>
    <row r="754" spans="2:2" ht="12.75" customHeight="1">
      <c r="B754" s="65"/>
    </row>
    <row r="755" spans="2:2" ht="12.75" customHeight="1">
      <c r="B755" s="65"/>
    </row>
    <row r="756" spans="2:2" ht="12.75" customHeight="1">
      <c r="B756" s="65"/>
    </row>
    <row r="757" spans="2:2" ht="12.75" customHeight="1">
      <c r="B757" s="65"/>
    </row>
    <row r="758" spans="2:2" ht="12.75" customHeight="1">
      <c r="B758" s="65"/>
    </row>
    <row r="759" spans="2:2" ht="12.75" customHeight="1">
      <c r="B759" s="65"/>
    </row>
    <row r="760" spans="2:2" ht="12.75" customHeight="1">
      <c r="B760" s="65"/>
    </row>
    <row r="761" spans="2:2" ht="12.75" customHeight="1">
      <c r="B761" s="65"/>
    </row>
    <row r="762" spans="2:2" ht="12.75" customHeight="1">
      <c r="B762" s="65"/>
    </row>
    <row r="763" spans="2:2" ht="12.75" customHeight="1">
      <c r="B763" s="65"/>
    </row>
    <row r="764" spans="2:2" ht="12.75" customHeight="1">
      <c r="B764" s="65"/>
    </row>
    <row r="765" spans="2:2" ht="12.75" customHeight="1">
      <c r="B765" s="65"/>
    </row>
    <row r="766" spans="2:2" ht="12.75" customHeight="1">
      <c r="B766" s="65"/>
    </row>
    <row r="767" spans="2:2" ht="12.75" customHeight="1">
      <c r="B767" s="65"/>
    </row>
    <row r="768" spans="2:2" ht="12.75" customHeight="1">
      <c r="B768" s="65"/>
    </row>
    <row r="769" spans="2:2" ht="12.75" customHeight="1">
      <c r="B769" s="65"/>
    </row>
    <row r="770" spans="2:2" ht="12.75" customHeight="1">
      <c r="B770" s="65"/>
    </row>
    <row r="771" spans="2:2" ht="12.75" customHeight="1">
      <c r="B771" s="65"/>
    </row>
    <row r="772" spans="2:2" ht="12.75" customHeight="1">
      <c r="B772" s="65"/>
    </row>
    <row r="773" spans="2:2" ht="12.75" customHeight="1">
      <c r="B773" s="65"/>
    </row>
    <row r="774" spans="2:2" ht="12.75" customHeight="1">
      <c r="B774" s="65"/>
    </row>
    <row r="775" spans="2:2" ht="12.75" customHeight="1">
      <c r="B775" s="65"/>
    </row>
    <row r="776" spans="2:2" ht="12.75" customHeight="1">
      <c r="B776" s="65"/>
    </row>
    <row r="777" spans="2:2" ht="12.75" customHeight="1">
      <c r="B777" s="65"/>
    </row>
    <row r="778" spans="2:2" ht="12.75" customHeight="1">
      <c r="B778" s="65"/>
    </row>
    <row r="779" spans="2:2" ht="12.75" customHeight="1">
      <c r="B779" s="65"/>
    </row>
    <row r="780" spans="2:2" ht="12.75" customHeight="1">
      <c r="B780" s="65"/>
    </row>
    <row r="781" spans="2:2" ht="12.75" customHeight="1">
      <c r="B781" s="65"/>
    </row>
    <row r="782" spans="2:2" ht="12.75" customHeight="1">
      <c r="B782" s="65"/>
    </row>
    <row r="783" spans="2:2" ht="12.75" customHeight="1">
      <c r="B783" s="65"/>
    </row>
    <row r="784" spans="2:2" ht="12.75" customHeight="1">
      <c r="B784" s="65"/>
    </row>
    <row r="785" spans="2:2" ht="12.75" customHeight="1">
      <c r="B785" s="65"/>
    </row>
    <row r="786" spans="2:2" ht="12.75" customHeight="1">
      <c r="B786" s="65"/>
    </row>
    <row r="787" spans="2:2" ht="12.75" customHeight="1">
      <c r="B787" s="65"/>
    </row>
    <row r="788" spans="2:2" ht="12.75" customHeight="1">
      <c r="B788" s="65"/>
    </row>
    <row r="789" spans="2:2" ht="12.75" customHeight="1">
      <c r="B789" s="65"/>
    </row>
    <row r="790" spans="2:2" ht="12.75" customHeight="1">
      <c r="B790" s="65"/>
    </row>
    <row r="791" spans="2:2" ht="12.75" customHeight="1">
      <c r="B791" s="65"/>
    </row>
    <row r="792" spans="2:2" ht="12.75" customHeight="1">
      <c r="B792" s="65"/>
    </row>
    <row r="793" spans="2:2" ht="12.75" customHeight="1">
      <c r="B793" s="65"/>
    </row>
    <row r="794" spans="2:2" ht="12.75" customHeight="1">
      <c r="B794" s="65"/>
    </row>
    <row r="795" spans="2:2" ht="12.75" customHeight="1">
      <c r="B795" s="65"/>
    </row>
    <row r="796" spans="2:2" ht="12.75" customHeight="1">
      <c r="B796" s="65"/>
    </row>
    <row r="797" spans="2:2" ht="12.75" customHeight="1">
      <c r="B797" s="65"/>
    </row>
    <row r="798" spans="2:2" ht="12.75" customHeight="1">
      <c r="B798" s="65"/>
    </row>
    <row r="799" spans="2:2" ht="12.75" customHeight="1">
      <c r="B799" s="65"/>
    </row>
    <row r="800" spans="2:2" ht="12.75" customHeight="1">
      <c r="B800" s="65"/>
    </row>
    <row r="801" spans="2:2" ht="12.75" customHeight="1">
      <c r="B801" s="65"/>
    </row>
    <row r="802" spans="2:2" ht="12.75" customHeight="1">
      <c r="B802" s="65"/>
    </row>
    <row r="803" spans="2:2" ht="12.75" customHeight="1">
      <c r="B803" s="65"/>
    </row>
    <row r="804" spans="2:2" ht="12.75" customHeight="1">
      <c r="B804" s="65"/>
    </row>
    <row r="805" spans="2:2" ht="12.75" customHeight="1">
      <c r="B805" s="65"/>
    </row>
    <row r="806" spans="2:2" ht="12.75" customHeight="1">
      <c r="B806" s="65"/>
    </row>
    <row r="807" spans="2:2" ht="12.75" customHeight="1">
      <c r="B807" s="65"/>
    </row>
    <row r="808" spans="2:2" ht="12.75" customHeight="1">
      <c r="B808" s="65"/>
    </row>
    <row r="809" spans="2:2" ht="12.75" customHeight="1">
      <c r="B809" s="65"/>
    </row>
    <row r="810" spans="2:2" ht="12.75" customHeight="1">
      <c r="B810" s="65"/>
    </row>
    <row r="811" spans="2:2" ht="12.75" customHeight="1">
      <c r="B811" s="65"/>
    </row>
    <row r="812" spans="2:2" ht="12.75" customHeight="1">
      <c r="B812" s="65"/>
    </row>
    <row r="813" spans="2:2" ht="12.75" customHeight="1">
      <c r="B813" s="65"/>
    </row>
    <row r="814" spans="2:2" ht="12.75" customHeight="1">
      <c r="B814" s="65"/>
    </row>
    <row r="815" spans="2:2" ht="12.75" customHeight="1">
      <c r="B815" s="65"/>
    </row>
    <row r="816" spans="2:2" ht="12.75" customHeight="1">
      <c r="B816" s="65"/>
    </row>
    <row r="817" spans="2:2" ht="12.75" customHeight="1">
      <c r="B817" s="65"/>
    </row>
    <row r="818" spans="2:2" ht="12.75" customHeight="1">
      <c r="B818" s="65"/>
    </row>
    <row r="819" spans="2:2" ht="12.75" customHeight="1">
      <c r="B819" s="65"/>
    </row>
    <row r="820" spans="2:2" ht="12.75" customHeight="1">
      <c r="B820" s="65"/>
    </row>
    <row r="821" spans="2:2" ht="12.75" customHeight="1">
      <c r="B821" s="65"/>
    </row>
    <row r="822" spans="2:2" ht="12.75" customHeight="1">
      <c r="B822" s="65"/>
    </row>
    <row r="823" spans="2:2" ht="12.75" customHeight="1">
      <c r="B823" s="65"/>
    </row>
    <row r="824" spans="2:2" ht="12.75" customHeight="1">
      <c r="B824" s="65"/>
    </row>
    <row r="825" spans="2:2" ht="12.75" customHeight="1">
      <c r="B825" s="65"/>
    </row>
    <row r="826" spans="2:2" ht="12.75" customHeight="1">
      <c r="B826" s="65"/>
    </row>
    <row r="827" spans="2:2" ht="12.75" customHeight="1">
      <c r="B827" s="65"/>
    </row>
    <row r="828" spans="2:2" ht="12.75" customHeight="1">
      <c r="B828" s="65"/>
    </row>
    <row r="829" spans="2:2" ht="12.75" customHeight="1">
      <c r="B829" s="65"/>
    </row>
    <row r="830" spans="2:2" ht="12.75" customHeight="1">
      <c r="B830" s="65"/>
    </row>
    <row r="831" spans="2:2" ht="12.75" customHeight="1">
      <c r="B831" s="65"/>
    </row>
    <row r="832" spans="2:2" ht="12.75" customHeight="1">
      <c r="B832" s="65"/>
    </row>
    <row r="833" spans="2:2" ht="12.75" customHeight="1">
      <c r="B833" s="65"/>
    </row>
    <row r="834" spans="2:2" ht="12.75" customHeight="1">
      <c r="B834" s="65"/>
    </row>
    <row r="835" spans="2:2" ht="12.75" customHeight="1">
      <c r="B835" s="65"/>
    </row>
    <row r="836" spans="2:2" ht="12.75" customHeight="1">
      <c r="B836" s="65"/>
    </row>
    <row r="837" spans="2:2" ht="12.75" customHeight="1">
      <c r="B837" s="65"/>
    </row>
    <row r="838" spans="2:2" ht="12.75" customHeight="1">
      <c r="B838" s="65"/>
    </row>
    <row r="839" spans="2:2" ht="12.75" customHeight="1">
      <c r="B839" s="65"/>
    </row>
    <row r="840" spans="2:2" ht="12.75" customHeight="1">
      <c r="B840" s="65"/>
    </row>
    <row r="841" spans="2:2" ht="12.75" customHeight="1">
      <c r="B841" s="65"/>
    </row>
    <row r="842" spans="2:2" ht="12.75" customHeight="1">
      <c r="B842" s="65"/>
    </row>
    <row r="843" spans="2:2" ht="12.75" customHeight="1">
      <c r="B843" s="65"/>
    </row>
    <row r="844" spans="2:2" ht="12.75" customHeight="1">
      <c r="B844" s="65"/>
    </row>
    <row r="845" spans="2:2" ht="12.75" customHeight="1">
      <c r="B845" s="65"/>
    </row>
    <row r="846" spans="2:2" ht="12.75" customHeight="1">
      <c r="B846" s="65"/>
    </row>
    <row r="847" spans="2:2" ht="12.75" customHeight="1">
      <c r="B847" s="65"/>
    </row>
    <row r="848" spans="2:2" ht="12.75" customHeight="1">
      <c r="B848" s="65"/>
    </row>
    <row r="849" spans="2:2" ht="12.75" customHeight="1">
      <c r="B849" s="65"/>
    </row>
    <row r="850" spans="2:2" ht="12.75" customHeight="1">
      <c r="B850" s="65"/>
    </row>
    <row r="851" spans="2:2" ht="12.75" customHeight="1">
      <c r="B851" s="65"/>
    </row>
    <row r="852" spans="2:2" ht="12.75" customHeight="1">
      <c r="B852" s="65"/>
    </row>
    <row r="853" spans="2:2" ht="12.75" customHeight="1">
      <c r="B853" s="65"/>
    </row>
    <row r="854" spans="2:2" ht="12.75" customHeight="1">
      <c r="B854" s="65"/>
    </row>
    <row r="855" spans="2:2" ht="12.75" customHeight="1">
      <c r="B855" s="65"/>
    </row>
    <row r="856" spans="2:2" ht="12.75" customHeight="1">
      <c r="B856" s="65"/>
    </row>
    <row r="857" spans="2:2" ht="12.75" customHeight="1">
      <c r="B857" s="65"/>
    </row>
    <row r="858" spans="2:2" ht="12.75" customHeight="1">
      <c r="B858" s="65"/>
    </row>
    <row r="859" spans="2:2" ht="12.75" customHeight="1">
      <c r="B859" s="65"/>
    </row>
    <row r="860" spans="2:2" ht="12.75" customHeight="1">
      <c r="B860" s="65"/>
    </row>
    <row r="861" spans="2:2" ht="12.75" customHeight="1">
      <c r="B861" s="65"/>
    </row>
    <row r="862" spans="2:2" ht="12.75" customHeight="1">
      <c r="B862" s="65"/>
    </row>
    <row r="863" spans="2:2" ht="12.75" customHeight="1">
      <c r="B863" s="65"/>
    </row>
    <row r="864" spans="2:2" ht="12.75" customHeight="1">
      <c r="B864" s="65"/>
    </row>
    <row r="865" spans="2:2" ht="12.75" customHeight="1">
      <c r="B865" s="65"/>
    </row>
    <row r="866" spans="2:2" ht="12.75" customHeight="1">
      <c r="B866" s="65"/>
    </row>
    <row r="867" spans="2:2" ht="12.75" customHeight="1">
      <c r="B867" s="65"/>
    </row>
    <row r="868" spans="2:2" ht="12.75" customHeight="1">
      <c r="B868" s="65"/>
    </row>
    <row r="869" spans="2:2" ht="12.75" customHeight="1">
      <c r="B869" s="65"/>
    </row>
    <row r="870" spans="2:2" ht="12.75" customHeight="1">
      <c r="B870" s="65"/>
    </row>
    <row r="871" spans="2:2" ht="12.75" customHeight="1">
      <c r="B871" s="65"/>
    </row>
    <row r="872" spans="2:2" ht="12.75" customHeight="1">
      <c r="B872" s="65"/>
    </row>
    <row r="873" spans="2:2" ht="12.75" customHeight="1">
      <c r="B873" s="65"/>
    </row>
    <row r="874" spans="2:2" ht="12.75" customHeight="1">
      <c r="B874" s="65"/>
    </row>
    <row r="875" spans="2:2" ht="12.75" customHeight="1">
      <c r="B875" s="65"/>
    </row>
    <row r="876" spans="2:2" ht="12.75" customHeight="1">
      <c r="B876" s="65"/>
    </row>
    <row r="877" spans="2:2" ht="12.75" customHeight="1">
      <c r="B877" s="65"/>
    </row>
    <row r="878" spans="2:2" ht="12.75" customHeight="1">
      <c r="B878" s="65"/>
    </row>
    <row r="879" spans="2:2" ht="12.75" customHeight="1">
      <c r="B879" s="65"/>
    </row>
    <row r="880" spans="2:2" ht="12.75" customHeight="1">
      <c r="B880" s="65"/>
    </row>
    <row r="881" spans="2:2" ht="12.75" customHeight="1">
      <c r="B881" s="65"/>
    </row>
    <row r="882" spans="2:2" ht="12.75" customHeight="1">
      <c r="B882" s="65"/>
    </row>
    <row r="883" spans="2:2" ht="12.75" customHeight="1">
      <c r="B883" s="65"/>
    </row>
    <row r="884" spans="2:2" ht="12.75" customHeight="1">
      <c r="B884" s="65"/>
    </row>
    <row r="885" spans="2:2" ht="12.75" customHeight="1">
      <c r="B885" s="65"/>
    </row>
    <row r="886" spans="2:2" ht="12.75" customHeight="1">
      <c r="B886" s="65"/>
    </row>
    <row r="887" spans="2:2" ht="12.75" customHeight="1">
      <c r="B887" s="65"/>
    </row>
    <row r="888" spans="2:2" ht="12.75" customHeight="1">
      <c r="B888" s="65"/>
    </row>
    <row r="889" spans="2:2" ht="12.75" customHeight="1">
      <c r="B889" s="65"/>
    </row>
    <row r="890" spans="2:2" ht="12.75" customHeight="1">
      <c r="B890" s="65"/>
    </row>
    <row r="891" spans="2:2" ht="12.75" customHeight="1">
      <c r="B891" s="65"/>
    </row>
    <row r="892" spans="2:2" ht="12.75" customHeight="1">
      <c r="B892" s="65"/>
    </row>
    <row r="893" spans="2:2" ht="12.75" customHeight="1">
      <c r="B893" s="65"/>
    </row>
    <row r="894" spans="2:2" ht="12.75" customHeight="1">
      <c r="B894" s="65"/>
    </row>
    <row r="895" spans="2:2" ht="12.75" customHeight="1">
      <c r="B895" s="65"/>
    </row>
    <row r="896" spans="2:2" ht="12.75" customHeight="1">
      <c r="B896" s="65"/>
    </row>
    <row r="897" spans="2:2" ht="12.75" customHeight="1">
      <c r="B897" s="65"/>
    </row>
    <row r="898" spans="2:2" ht="12.75" customHeight="1">
      <c r="B898" s="65"/>
    </row>
    <row r="899" spans="2:2" ht="12.75" customHeight="1">
      <c r="B899" s="65"/>
    </row>
    <row r="900" spans="2:2" ht="12.75" customHeight="1">
      <c r="B900" s="65"/>
    </row>
    <row r="901" spans="2:2" ht="12.75" customHeight="1">
      <c r="B901" s="65"/>
    </row>
    <row r="902" spans="2:2" ht="12.75" customHeight="1">
      <c r="B902" s="65"/>
    </row>
    <row r="903" spans="2:2" ht="12.75" customHeight="1">
      <c r="B903" s="65"/>
    </row>
    <row r="904" spans="2:2" ht="12.75" customHeight="1">
      <c r="B904" s="65"/>
    </row>
    <row r="905" spans="2:2" ht="12.75" customHeight="1">
      <c r="B905" s="65"/>
    </row>
    <row r="906" spans="2:2" ht="12.75" customHeight="1">
      <c r="B906" s="65"/>
    </row>
    <row r="907" spans="2:2" ht="12.75" customHeight="1">
      <c r="B907" s="65"/>
    </row>
    <row r="908" spans="2:2" ht="12.75" customHeight="1">
      <c r="B908" s="65"/>
    </row>
    <row r="909" spans="2:2" ht="12.75" customHeight="1">
      <c r="B909" s="65"/>
    </row>
    <row r="910" spans="2:2" ht="12.75" customHeight="1">
      <c r="B910" s="65"/>
    </row>
    <row r="911" spans="2:2" ht="12.75" customHeight="1">
      <c r="B911" s="65"/>
    </row>
    <row r="912" spans="2:2" ht="12.75" customHeight="1">
      <c r="B912" s="65"/>
    </row>
    <row r="913" spans="2:2" ht="12.75" customHeight="1">
      <c r="B913" s="65"/>
    </row>
    <row r="914" spans="2:2" ht="12.75" customHeight="1">
      <c r="B914" s="65"/>
    </row>
    <row r="915" spans="2:2" ht="12.75" customHeight="1">
      <c r="B915" s="65"/>
    </row>
    <row r="916" spans="2:2" ht="12.75" customHeight="1">
      <c r="B916" s="65"/>
    </row>
    <row r="917" spans="2:2" ht="12.75" customHeight="1">
      <c r="B917" s="65"/>
    </row>
    <row r="918" spans="2:2" ht="12.75" customHeight="1">
      <c r="B918" s="65"/>
    </row>
    <row r="919" spans="2:2" ht="12.75" customHeight="1">
      <c r="B919" s="65"/>
    </row>
    <row r="920" spans="2:2" ht="12.75" customHeight="1">
      <c r="B920" s="65"/>
    </row>
    <row r="921" spans="2:2" ht="12.75" customHeight="1">
      <c r="B921" s="65"/>
    </row>
    <row r="922" spans="2:2" ht="12.75" customHeight="1">
      <c r="B922" s="65"/>
    </row>
    <row r="923" spans="2:2" ht="12.75" customHeight="1">
      <c r="B923" s="65"/>
    </row>
    <row r="924" spans="2:2" ht="12.75" customHeight="1">
      <c r="B924" s="65"/>
    </row>
    <row r="925" spans="2:2" ht="12.75" customHeight="1">
      <c r="B925" s="65"/>
    </row>
    <row r="926" spans="2:2" ht="12.75" customHeight="1">
      <c r="B926" s="65"/>
    </row>
    <row r="927" spans="2:2" ht="12.75" customHeight="1">
      <c r="B927" s="65"/>
    </row>
    <row r="928" spans="2:2" ht="12.75" customHeight="1">
      <c r="B928" s="65"/>
    </row>
    <row r="929" spans="2:2" ht="12.75" customHeight="1">
      <c r="B929" s="65"/>
    </row>
    <row r="930" spans="2:2" ht="12.75" customHeight="1">
      <c r="B930" s="65"/>
    </row>
    <row r="931" spans="2:2" ht="12.75" customHeight="1">
      <c r="B931" s="65"/>
    </row>
    <row r="932" spans="2:2" ht="12.75" customHeight="1">
      <c r="B932" s="65"/>
    </row>
    <row r="933" spans="2:2" ht="12.75" customHeight="1">
      <c r="B933" s="65"/>
    </row>
    <row r="934" spans="2:2" ht="12.75" customHeight="1">
      <c r="B934" s="65"/>
    </row>
    <row r="935" spans="2:2" ht="12.75" customHeight="1">
      <c r="B935" s="65"/>
    </row>
    <row r="936" spans="2:2" ht="12.75" customHeight="1">
      <c r="B936" s="65"/>
    </row>
    <row r="937" spans="2:2" ht="12.75" customHeight="1">
      <c r="B937" s="65"/>
    </row>
    <row r="938" spans="2:2" ht="12.75" customHeight="1">
      <c r="B938" s="65"/>
    </row>
    <row r="939" spans="2:2" ht="12.75" customHeight="1">
      <c r="B939" s="65"/>
    </row>
    <row r="940" spans="2:2" ht="12.75" customHeight="1">
      <c r="B940" s="65"/>
    </row>
    <row r="941" spans="2:2" ht="12.75" customHeight="1">
      <c r="B941" s="65"/>
    </row>
    <row r="942" spans="2:2" ht="12.75" customHeight="1">
      <c r="B942" s="65"/>
    </row>
    <row r="943" spans="2:2" ht="12.75" customHeight="1">
      <c r="B943" s="65"/>
    </row>
    <row r="944" spans="2:2" ht="12.75" customHeight="1">
      <c r="B944" s="65"/>
    </row>
    <row r="945" spans="2:2" ht="12.75" customHeight="1">
      <c r="B945" s="65"/>
    </row>
    <row r="946" spans="2:2" ht="12.75" customHeight="1">
      <c r="B946" s="65"/>
    </row>
    <row r="947" spans="2:2" ht="12.75" customHeight="1">
      <c r="B947" s="65"/>
    </row>
    <row r="948" spans="2:2" ht="12.75" customHeight="1">
      <c r="B948" s="65"/>
    </row>
    <row r="949" spans="2:2" ht="12.75" customHeight="1">
      <c r="B949" s="65"/>
    </row>
    <row r="950" spans="2:2" ht="12.75" customHeight="1">
      <c r="B950" s="65"/>
    </row>
    <row r="951" spans="2:2" ht="12.75" customHeight="1">
      <c r="B951" s="65"/>
    </row>
    <row r="952" spans="2:2" ht="12.75" customHeight="1">
      <c r="B952" s="65"/>
    </row>
    <row r="953" spans="2:2" ht="12.75" customHeight="1">
      <c r="B953" s="65"/>
    </row>
    <row r="954" spans="2:2" ht="12.75" customHeight="1">
      <c r="B954" s="65"/>
    </row>
    <row r="955" spans="2:2" ht="12.75" customHeight="1">
      <c r="B955" s="65"/>
    </row>
    <row r="956" spans="2:2" ht="12.75" customHeight="1">
      <c r="B956" s="65"/>
    </row>
    <row r="957" spans="2:2" ht="12.75" customHeight="1">
      <c r="B957" s="65"/>
    </row>
    <row r="958" spans="2:2" ht="12.75" customHeight="1">
      <c r="B958" s="65"/>
    </row>
    <row r="959" spans="2:2" ht="12.75" customHeight="1">
      <c r="B959" s="65"/>
    </row>
    <row r="960" spans="2:2" ht="12.75" customHeight="1">
      <c r="B960" s="65"/>
    </row>
    <row r="961" spans="2:2" ht="12.75" customHeight="1">
      <c r="B961" s="65"/>
    </row>
    <row r="962" spans="2:2" ht="12.75" customHeight="1">
      <c r="B962" s="65"/>
    </row>
    <row r="963" spans="2:2" ht="12.75" customHeight="1">
      <c r="B963" s="65"/>
    </row>
    <row r="964" spans="2:2" ht="12.75" customHeight="1">
      <c r="B964" s="65"/>
    </row>
    <row r="965" spans="2:2" ht="12.75" customHeight="1">
      <c r="B965" s="65"/>
    </row>
    <row r="966" spans="2:2" ht="12.75" customHeight="1">
      <c r="B966" s="65"/>
    </row>
    <row r="967" spans="2:2" ht="12.75" customHeight="1">
      <c r="B967" s="65"/>
    </row>
    <row r="968" spans="2:2" ht="12.75" customHeight="1">
      <c r="B968" s="65"/>
    </row>
    <row r="969" spans="2:2" ht="12.75" customHeight="1">
      <c r="B969" s="65"/>
    </row>
    <row r="970" spans="2:2" ht="12.75" customHeight="1">
      <c r="B970" s="65"/>
    </row>
    <row r="971" spans="2:2" ht="12.75" customHeight="1">
      <c r="B971" s="65"/>
    </row>
    <row r="972" spans="2:2" ht="12.75" customHeight="1">
      <c r="B972" s="65"/>
    </row>
    <row r="973" spans="2:2" ht="12.75" customHeight="1">
      <c r="B973" s="65"/>
    </row>
    <row r="974" spans="2:2" ht="12.75" customHeight="1">
      <c r="B974" s="65"/>
    </row>
    <row r="975" spans="2:2" ht="12.75" customHeight="1">
      <c r="B975" s="65"/>
    </row>
    <row r="976" spans="2:2" ht="12.75" customHeight="1">
      <c r="B976" s="65"/>
    </row>
    <row r="977" spans="2:2" ht="12.75" customHeight="1">
      <c r="B977" s="65"/>
    </row>
    <row r="978" spans="2:2" ht="12.75" customHeight="1">
      <c r="B978" s="65"/>
    </row>
    <row r="979" spans="2:2" ht="12.75" customHeight="1">
      <c r="B979" s="65"/>
    </row>
    <row r="980" spans="2:2" ht="12.75" customHeight="1">
      <c r="B980" s="65"/>
    </row>
    <row r="981" spans="2:2" ht="12.75" customHeight="1">
      <c r="B981" s="65"/>
    </row>
    <row r="982" spans="2:2" ht="12.75" customHeight="1">
      <c r="B982" s="65"/>
    </row>
    <row r="983" spans="2:2" ht="12.75" customHeight="1">
      <c r="B983" s="65"/>
    </row>
    <row r="984" spans="2:2" ht="12.75" customHeight="1">
      <c r="B984" s="65"/>
    </row>
    <row r="985" spans="2:2" ht="12.75" customHeight="1">
      <c r="B985" s="65"/>
    </row>
    <row r="986" spans="2:2" ht="12.75" customHeight="1">
      <c r="B986" s="65"/>
    </row>
    <row r="987" spans="2:2" ht="12.75" customHeight="1">
      <c r="B987" s="65"/>
    </row>
    <row r="988" spans="2:2" ht="12.75" customHeight="1">
      <c r="B988" s="65"/>
    </row>
    <row r="989" spans="2:2" ht="12.75" customHeight="1">
      <c r="B989" s="65"/>
    </row>
    <row r="990" spans="2:2" ht="12.75" customHeight="1">
      <c r="B990" s="65"/>
    </row>
    <row r="991" spans="2:2" ht="12.75" customHeight="1">
      <c r="B991" s="65"/>
    </row>
    <row r="992" spans="2:2" ht="12.75" customHeight="1">
      <c r="B992" s="65"/>
    </row>
    <row r="993" spans="2:2" ht="12.75" customHeight="1">
      <c r="B993" s="65"/>
    </row>
    <row r="994" spans="2:2" ht="12.75" customHeight="1">
      <c r="B994" s="65"/>
    </row>
    <row r="995" spans="2:2" ht="12.75" customHeight="1">
      <c r="B995" s="65"/>
    </row>
    <row r="996" spans="2:2" ht="12.75" customHeight="1">
      <c r="B996" s="65"/>
    </row>
    <row r="997" spans="2:2" ht="12.75" customHeight="1">
      <c r="B997" s="65"/>
    </row>
    <row r="998" spans="2:2" ht="12.75" customHeight="1">
      <c r="B998" s="65"/>
    </row>
    <row r="999" spans="2:2" ht="12.75" customHeight="1">
      <c r="B999" s="65"/>
    </row>
    <row r="1000" spans="2:2" ht="12.75" customHeight="1">
      <c r="B1000" s="65"/>
    </row>
  </sheetData>
  <phoneticPr fontId="25" type="noConversion"/>
  <conditionalFormatting sqref="B13">
    <cfRule type="cellIs" dxfId="107" priority="1" operator="equal">
      <formula>"(ELEMENT)"</formula>
    </cfRule>
    <cfRule type="expression" dxfId="106" priority="2">
      <formula>LEN(TRIM(B13))=0</formula>
    </cfRule>
    <cfRule type="expression" dxfId="105" priority="3">
      <formula>AND(B13&lt;&gt;"(ELEMENT)",B13&lt;&gt;"")</formula>
    </cfRule>
  </conditionalFormatting>
  <conditionalFormatting sqref="B15:B16">
    <cfRule type="expression" dxfId="104" priority="4">
      <formula>LEN(B15)&gt;0</formula>
    </cfRule>
  </conditionalFormatting>
  <conditionalFormatting sqref="B19 B21:B24">
    <cfRule type="expression" dxfId="103" priority="5">
      <formula>B19&lt;&gt;""</formula>
    </cfRule>
  </conditionalFormatting>
  <conditionalFormatting sqref="B19:B20">
    <cfRule type="expression" dxfId="102" priority="6">
      <formula>LEN(B19)&gt;0</formula>
    </cfRule>
  </conditionalFormatting>
  <conditionalFormatting sqref="B29">
    <cfRule type="cellIs" dxfId="101" priority="7" operator="equal">
      <formula>"(ELEMENT)"</formula>
    </cfRule>
    <cfRule type="expression" dxfId="100" priority="8">
      <formula>LEN(TRIM(B29))=0</formula>
    </cfRule>
    <cfRule type="expression" dxfId="99" priority="9">
      <formula>AND(B29&lt;&gt;"(ELEMENT)",B29&lt;&gt;"")</formula>
    </cfRule>
  </conditionalFormatting>
  <conditionalFormatting sqref="B31:B33">
    <cfRule type="expression" dxfId="98" priority="10">
      <formula>LEN(B31)&gt;0</formula>
    </cfRule>
  </conditionalFormatting>
  <conditionalFormatting sqref="B36">
    <cfRule type="expression" dxfId="97" priority="11">
      <formula>LEN(B36)&gt;0</formula>
    </cfRule>
  </conditionalFormatting>
  <conditionalFormatting sqref="B36:B41">
    <cfRule type="expression" dxfId="96" priority="12">
      <formula>B36&lt;&gt;""</formula>
    </cfRule>
  </conditionalFormatting>
  <conditionalFormatting sqref="B47">
    <cfRule type="cellIs" dxfId="95" priority="13" operator="equal">
      <formula>"(ELEMENT)"</formula>
    </cfRule>
    <cfRule type="expression" dxfId="94" priority="14">
      <formula>LEN(TRIM(B47))=0</formula>
    </cfRule>
    <cfRule type="expression" dxfId="93" priority="15">
      <formula>AND(B47&lt;&gt;"(ELEMENT)",B47&lt;&gt;"")</formula>
    </cfRule>
  </conditionalFormatting>
  <conditionalFormatting sqref="B49:B51 B97:B98">
    <cfRule type="expression" dxfId="92" priority="16">
      <formula>LEN(B49)&gt;0</formula>
    </cfRule>
  </conditionalFormatting>
  <conditionalFormatting sqref="B54">
    <cfRule type="expression" dxfId="91" priority="17">
      <formula>LEN(B54)&gt;0</formula>
    </cfRule>
  </conditionalFormatting>
  <conditionalFormatting sqref="B54:B59">
    <cfRule type="expression" dxfId="90" priority="18">
      <formula>B54&lt;&gt;""</formula>
    </cfRule>
  </conditionalFormatting>
  <conditionalFormatting sqref="B62">
    <cfRule type="cellIs" dxfId="89" priority="19" operator="equal">
      <formula>"(ELEMENT)"</formula>
    </cfRule>
    <cfRule type="expression" dxfId="88" priority="20">
      <formula>LEN(TRIM(B62))=0</formula>
    </cfRule>
    <cfRule type="expression" dxfId="87" priority="21">
      <formula>AND(B62&lt;&gt;"(ELEMENT)",B62&lt;&gt;"")</formula>
    </cfRule>
  </conditionalFormatting>
  <conditionalFormatting sqref="B64:B66">
    <cfRule type="expression" dxfId="86" priority="22">
      <formula>LEN(B64)&gt;0</formula>
    </cfRule>
  </conditionalFormatting>
  <conditionalFormatting sqref="B69">
    <cfRule type="expression" dxfId="85" priority="23">
      <formula>LEN(B69)&gt;0</formula>
    </cfRule>
  </conditionalFormatting>
  <conditionalFormatting sqref="B69:B74">
    <cfRule type="expression" dxfId="84" priority="24">
      <formula>B69&lt;&gt;""</formula>
    </cfRule>
  </conditionalFormatting>
  <conditionalFormatting sqref="B78">
    <cfRule type="cellIs" dxfId="83" priority="25" operator="equal">
      <formula>"(ELEMENT)"</formula>
    </cfRule>
    <cfRule type="expression" dxfId="82" priority="26">
      <formula>LEN(TRIM(B78))=0</formula>
    </cfRule>
    <cfRule type="expression" dxfId="81" priority="27">
      <formula>AND(B78&lt;&gt;"(ELEMENT)",B78&lt;&gt;"")</formula>
    </cfRule>
  </conditionalFormatting>
  <conditionalFormatting sqref="B80:B82">
    <cfRule type="expression" dxfId="80" priority="28">
      <formula>LEN(B80)&gt;0</formula>
    </cfRule>
  </conditionalFormatting>
  <conditionalFormatting sqref="B86">
    <cfRule type="expression" dxfId="79" priority="29">
      <formula>LEN(B86)&gt;0</formula>
    </cfRule>
  </conditionalFormatting>
  <conditionalFormatting sqref="B86:B91">
    <cfRule type="expression" dxfId="78" priority="30">
      <formula>B86&lt;&gt;""</formula>
    </cfRule>
  </conditionalFormatting>
  <conditionalFormatting sqref="B95">
    <cfRule type="cellIs" dxfId="77" priority="31" operator="equal">
      <formula>"(ELEMENT)"</formula>
    </cfRule>
    <cfRule type="expression" dxfId="76" priority="32">
      <formula>LEN(TRIM(B95))=0</formula>
    </cfRule>
    <cfRule type="expression" dxfId="75" priority="33">
      <formula>AND(B95&lt;&gt;"(ELEMENT)",B95&lt;&gt;"")</formula>
    </cfRule>
  </conditionalFormatting>
  <conditionalFormatting sqref="B101">
    <cfRule type="expression" dxfId="74" priority="34">
      <formula>LEN(B101)&gt;0</formula>
    </cfRule>
  </conditionalFormatting>
  <conditionalFormatting sqref="B101:B106">
    <cfRule type="expression" dxfId="73" priority="35">
      <formula>B101&lt;&gt;""</formula>
    </cfRule>
  </conditionalFormatting>
  <conditionalFormatting sqref="E11">
    <cfRule type="cellIs" dxfId="72" priority="36" operator="equal">
      <formula>"table No.(     )"</formula>
    </cfRule>
  </conditionalFormatting>
  <conditionalFormatting sqref="E13:E14">
    <cfRule type="cellIs" dxfId="71" priority="37" operator="equal">
      <formula>"(원료명 또는 하이픈)"</formula>
    </cfRule>
    <cfRule type="expression" dxfId="70" priority="38">
      <formula>E13&lt;&gt;"(원료명 또는 하이픈)"</formula>
    </cfRule>
  </conditionalFormatting>
  <conditionalFormatting sqref="E15:E16">
    <cfRule type="cellIs" dxfId="69" priority="39" operator="equal">
      <formula>"(근거 자료)"</formula>
    </cfRule>
    <cfRule type="expression" dxfId="68" priority="40">
      <formula>E15&lt;&gt;"(근거 자료)"</formula>
    </cfRule>
  </conditionalFormatting>
  <conditionalFormatting sqref="E19:E20">
    <cfRule type="cellIs" dxfId="67" priority="41" operator="equal">
      <formula>"(근거 자료)"</formula>
    </cfRule>
    <cfRule type="expression" dxfId="66" priority="42">
      <formula>E19&lt;&gt;"(근거 자료)"</formula>
    </cfRule>
  </conditionalFormatting>
  <conditionalFormatting sqref="E29:E30">
    <cfRule type="cellIs" dxfId="65" priority="43" operator="equal">
      <formula>"(원료명 또는 하이픈)"</formula>
    </cfRule>
    <cfRule type="expression" dxfId="64" priority="44">
      <formula>E29&lt;&gt;"(원료명 또는 하이픈)"</formula>
    </cfRule>
  </conditionalFormatting>
  <conditionalFormatting sqref="E31:E33">
    <cfRule type="cellIs" dxfId="63" priority="45" operator="equal">
      <formula>"(근거 자료)"</formula>
    </cfRule>
    <cfRule type="expression" dxfId="62" priority="46">
      <formula>E31&lt;&gt;"(근거 자료)"</formula>
    </cfRule>
  </conditionalFormatting>
  <conditionalFormatting sqref="E36:E37">
    <cfRule type="cellIs" dxfId="61" priority="47" operator="equal">
      <formula>"(근거 자료)"</formula>
    </cfRule>
    <cfRule type="expression" dxfId="60" priority="48">
      <formula>E36&lt;&gt;"(근거 자료)"</formula>
    </cfRule>
  </conditionalFormatting>
  <conditionalFormatting sqref="E47:E48">
    <cfRule type="cellIs" dxfId="59" priority="49" operator="equal">
      <formula>"(원료명 또는 하이픈)"</formula>
    </cfRule>
    <cfRule type="expression" dxfId="58" priority="50">
      <formula>E47&lt;&gt;"(원료명 또는 하이픈)"</formula>
    </cfRule>
  </conditionalFormatting>
  <conditionalFormatting sqref="E49:E51">
    <cfRule type="cellIs" dxfId="57" priority="51" operator="equal">
      <formula>"(근거 자료)"</formula>
    </cfRule>
    <cfRule type="expression" dxfId="56" priority="52">
      <formula>E49&lt;&gt;"(근거 자료)"</formula>
    </cfRule>
  </conditionalFormatting>
  <conditionalFormatting sqref="E54:E55">
    <cfRule type="cellIs" dxfId="55" priority="53" operator="equal">
      <formula>"(근거 자료)"</formula>
    </cfRule>
    <cfRule type="expression" dxfId="54" priority="54">
      <formula>E54&lt;&gt;"(근거 자료)"</formula>
    </cfRule>
  </conditionalFormatting>
  <conditionalFormatting sqref="E62:E63">
    <cfRule type="cellIs" dxfId="53" priority="55" operator="equal">
      <formula>"(원료명 또는 하이픈)"</formula>
    </cfRule>
    <cfRule type="expression" dxfId="52" priority="56">
      <formula>E62&lt;&gt;"(원료명 또는 하이픈)"</formula>
    </cfRule>
  </conditionalFormatting>
  <conditionalFormatting sqref="E64:E66">
    <cfRule type="cellIs" dxfId="51" priority="57" operator="equal">
      <formula>"(근거 자료)"</formula>
    </cfRule>
    <cfRule type="expression" dxfId="50" priority="58">
      <formula>E64&lt;&gt;"(근거 자료)"</formula>
    </cfRule>
  </conditionalFormatting>
  <conditionalFormatting sqref="E69:E70">
    <cfRule type="cellIs" dxfId="49" priority="59" operator="equal">
      <formula>"(근거 자료)"</formula>
    </cfRule>
    <cfRule type="expression" dxfId="48" priority="60">
      <formula>E69&lt;&gt;"(근거 자료)"</formula>
    </cfRule>
  </conditionalFormatting>
  <conditionalFormatting sqref="E78:E79">
    <cfRule type="cellIs" dxfId="47" priority="61" operator="equal">
      <formula>"(원료명 또는 하이픈)"</formula>
    </cfRule>
    <cfRule type="expression" dxfId="46" priority="62">
      <formula>E78&lt;&gt;"(원료명 또는 하이픈)"</formula>
    </cfRule>
  </conditionalFormatting>
  <conditionalFormatting sqref="E80:E83">
    <cfRule type="cellIs" dxfId="45" priority="63" operator="equal">
      <formula>"(근거 자료)"</formula>
    </cfRule>
    <cfRule type="expression" dxfId="44" priority="64">
      <formula>E80&lt;&gt;"(근거 자료)"</formula>
    </cfRule>
  </conditionalFormatting>
  <conditionalFormatting sqref="E86:E87">
    <cfRule type="cellIs" dxfId="43" priority="65" operator="equal">
      <formula>"(근거 자료)"</formula>
    </cfRule>
    <cfRule type="expression" dxfId="42" priority="66">
      <formula>E86&lt;&gt;"(근거 자료)"</formula>
    </cfRule>
  </conditionalFormatting>
  <conditionalFormatting sqref="E95:E96">
    <cfRule type="cellIs" dxfId="41" priority="67" operator="equal">
      <formula>"(원료명 또는 하이픈)"</formula>
    </cfRule>
    <cfRule type="expression" dxfId="40" priority="68">
      <formula>E95&lt;&gt;"(원료명 또는 하이픈)"</formula>
    </cfRule>
  </conditionalFormatting>
  <conditionalFormatting sqref="E97:E98">
    <cfRule type="cellIs" dxfId="39" priority="69" operator="equal">
      <formula>"(근거 자료)"</formula>
    </cfRule>
    <cfRule type="expression" dxfId="38" priority="70">
      <formula>E97&lt;&gt;"(근거 자료)"</formula>
    </cfRule>
  </conditionalFormatting>
  <conditionalFormatting sqref="E101:E102">
    <cfRule type="cellIs" dxfId="37" priority="71" operator="equal">
      <formula>"(근거 자료)"</formula>
    </cfRule>
    <cfRule type="expression" dxfId="36" priority="72">
      <formula>E101&lt;&gt;"(근거 자료)"</formula>
    </cfRule>
  </conditionalFormatting>
  <dataValidations count="3">
    <dataValidation type="list" allowBlank="1" showErrorMessage="1" sqref="B13 B29 B47 B62 B78 B95" xr:uid="{00000000-0002-0000-0100-000000000000}">
      <formula1>"ELECTRICITY,HEAT GRID,HEAT SELF-GENERATED,COOLING GRID,INPUT,WASTE WATER,WASTE SOLID,WASTE GAS,OTHER,SUSTAINABLE FEED"</formula1>
    </dataValidation>
    <dataValidation type="list" allowBlank="1" showErrorMessage="1" sqref="E14 E30 E48 E63 E79 E96" xr:uid="{00000000-0002-0000-0100-000001000000}">
      <formula1>_LONGTEXT("NaOH (Sodium hydroxide),Sodium methoxide (Na(CH₃O)),H₂SO₄ (Sulphuric acid),H₃PO₄ (Phosphoric acid),n-Hexane,Fuller's earth,Pure CaO (lime),Nitrogen (N₂),Ammonia (NH₃),Na₂CO₃ (Sodium carbonate),Natural gas boiler,Natural gas CHP,Biogas CHP gas engine,Wood ","chip boiler,Wood pellet boiler,Palm shells &amp; fibres boiler,Hard coal CHP")</formula1>
    </dataValidation>
    <dataValidation type="list" allowBlank="1" showErrorMessage="1" sqref="E13 E29 E47 E62 E78 E95" xr:uid="{00000000-0002-0000-0100-000002000000}">
      <formula1>_LONGTEXT("NaOH (Sodium hydroxide),Sodium methoxide (Na(CH₃O)),H₂SO₄ (Sulphuric acid),H₃PO₄ (Phosphoric acid),n-Hexane,Fuller's earth,Pure CaO (lime),Nitrogen (N₂),Ammonia (NH₃),Na₂CO₃ (Sodium carbonate),Natural gas boiler,Natural gas CHP,Biogas CHP gas engine,Wood ","chip boiler,Wood pellet boiler,Palm shells &amp; fibres boiler,Hard coal CHP,other,-")</formula1>
    </dataValidation>
  </dataValidations>
  <hyperlinks>
    <hyperlink ref="E82" r:id="rId1" xr:uid="{00000000-0004-0000-0100-000000000000}"/>
    <hyperlink ref="E98" r:id="rId2" xr:uid="{00000000-0004-0000-0100-000001000000}"/>
    <hyperlink ref="E102" r:id="rId3" xr:uid="{00000000-0004-0000-0100-000002000000}"/>
  </hyperlinks>
  <pageMargins left="0.7" right="0.7" top="0.75" bottom="0.75" header="0" footer="0"/>
  <pageSetup paperSize="9" orientation="portrait"/>
  <legacy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000"/>
  <sheetViews>
    <sheetView showGridLines="0" workbookViewId="0"/>
  </sheetViews>
  <sheetFormatPr defaultColWidth="12.6640625" defaultRowHeight="15" customHeight="1"/>
  <cols>
    <col min="1" max="1" width="20.21875" customWidth="1"/>
    <col min="2" max="2" width="14.21875" customWidth="1"/>
    <col min="3" max="3" width="15.77734375" customWidth="1"/>
    <col min="4" max="4" width="9.77734375" customWidth="1"/>
    <col min="5" max="5" width="26" customWidth="1"/>
    <col min="6" max="26" width="11.109375" customWidth="1"/>
  </cols>
  <sheetData>
    <row r="1" spans="1:5" ht="15.75" customHeight="1">
      <c r="A1" s="5" t="s">
        <v>168</v>
      </c>
      <c r="B1" s="102"/>
      <c r="C1" s="5"/>
      <c r="D1" s="5"/>
      <c r="E1" s="5"/>
    </row>
    <row r="2" spans="1:5" ht="15.75" customHeight="1">
      <c r="B2" s="103"/>
    </row>
    <row r="3" spans="1:5" ht="15.75" customHeight="1">
      <c r="A3" s="67" t="s">
        <v>169</v>
      </c>
      <c r="B3" s="51" t="s">
        <v>170</v>
      </c>
      <c r="C3" s="68"/>
    </row>
    <row r="4" spans="1:5" ht="15.75" customHeight="1">
      <c r="A4" s="67"/>
      <c r="B4" s="55">
        <f>SUMIF(A:A,"Unit Emission of "&amp;cover!B6,B:B)</f>
        <v>273.29974328365677</v>
      </c>
      <c r="C4" s="68" t="s">
        <v>30</v>
      </c>
    </row>
    <row r="5" spans="1:5" ht="15.75" customHeight="1">
      <c r="A5" s="8"/>
      <c r="B5" s="103"/>
    </row>
    <row r="6" spans="1:5" ht="15.75" customHeight="1">
      <c r="A6" s="8" t="s">
        <v>119</v>
      </c>
      <c r="B6" s="72">
        <f>cover!B7</f>
        <v>45658</v>
      </c>
      <c r="C6" s="73" t="str">
        <f>"to "&amp;TEXT(cover!D7,"yyyy-mm-dd")</f>
        <v>to 2025-05-31</v>
      </c>
    </row>
    <row r="7" spans="1:5" ht="15.75" customHeight="1">
      <c r="B7" s="103"/>
    </row>
    <row r="8" spans="1:5" ht="15.75" customHeight="1">
      <c r="A8" s="9" t="s">
        <v>171</v>
      </c>
      <c r="B8" s="104"/>
      <c r="C8" s="2"/>
      <c r="D8" s="2"/>
      <c r="E8" s="105"/>
    </row>
    <row r="9" spans="1:5" ht="15.75" customHeight="1">
      <c r="A9" s="84" t="s">
        <v>172</v>
      </c>
      <c r="B9" s="106" t="str">
        <f>cover!B6</f>
        <v>KERO, LGO, HN</v>
      </c>
      <c r="C9" s="84" t="s">
        <v>173</v>
      </c>
      <c r="D9" s="84" t="s">
        <v>10</v>
      </c>
      <c r="E9" s="107"/>
    </row>
    <row r="10" spans="1:5" ht="15.75" customHeight="1">
      <c r="A10" s="83" t="s">
        <v>174</v>
      </c>
      <c r="B10" s="108" t="s">
        <v>175</v>
      </c>
      <c r="C10" s="83" t="s">
        <v>176</v>
      </c>
      <c r="D10" s="109" t="s">
        <v>177</v>
      </c>
      <c r="E10" s="84"/>
    </row>
    <row r="11" spans="1:5" ht="15.75" customHeight="1">
      <c r="A11" s="84" t="s">
        <v>178</v>
      </c>
      <c r="B11" s="106">
        <v>19625.644</v>
      </c>
      <c r="C11" s="91" t="s">
        <v>179</v>
      </c>
      <c r="D11" s="84" t="s">
        <v>18</v>
      </c>
      <c r="E11" s="110" t="s">
        <v>180</v>
      </c>
    </row>
    <row r="12" spans="1:5" ht="15.75" customHeight="1">
      <c r="A12" s="84" t="s">
        <v>181</v>
      </c>
      <c r="B12" s="106" t="s">
        <v>182</v>
      </c>
      <c r="C12" s="84"/>
      <c r="D12" s="84" t="s">
        <v>18</v>
      </c>
      <c r="E12" s="84" t="s">
        <v>183</v>
      </c>
    </row>
    <row r="13" spans="1:5" ht="15.75" customHeight="1">
      <c r="A13" s="84" t="s">
        <v>184</v>
      </c>
      <c r="B13" s="106" t="s">
        <v>185</v>
      </c>
      <c r="C13" s="84"/>
      <c r="D13" s="84" t="s">
        <v>18</v>
      </c>
      <c r="E13" s="84" t="s">
        <v>186</v>
      </c>
    </row>
    <row r="14" spans="1:5" ht="15.75" customHeight="1">
      <c r="A14" s="84" t="s">
        <v>187</v>
      </c>
      <c r="B14" s="90">
        <v>0.12</v>
      </c>
      <c r="C14" s="91" t="s">
        <v>188</v>
      </c>
      <c r="D14" s="84" t="s">
        <v>18</v>
      </c>
      <c r="E14" s="111" t="s">
        <v>189</v>
      </c>
    </row>
    <row r="15" spans="1:5" ht="15.75" customHeight="1">
      <c r="A15" s="84" t="s">
        <v>190</v>
      </c>
      <c r="B15" s="90">
        <v>94.2</v>
      </c>
      <c r="C15" s="91" t="s">
        <v>191</v>
      </c>
      <c r="D15" s="84" t="s">
        <v>18</v>
      </c>
      <c r="E15" s="111" t="s">
        <v>189</v>
      </c>
    </row>
    <row r="16" spans="1:5" ht="15.75" customHeight="1">
      <c r="A16" s="84" t="s">
        <v>192</v>
      </c>
      <c r="B16" s="112">
        <v>2.0000000000000001E-4</v>
      </c>
      <c r="C16" s="84"/>
      <c r="D16" s="84" t="s">
        <v>18</v>
      </c>
      <c r="E16" s="110" t="str">
        <f>HYPERLINK("https://www.ipu.co.uk/en590/","EN 590 spec: max water content 200 mg/kg = 0.02% by mass")</f>
        <v>EN 590 spec: max water content 200 mg/kg = 0.02% by mass</v>
      </c>
    </row>
    <row r="17" spans="1:5" ht="15.75" customHeight="1">
      <c r="A17" s="94" t="str">
        <f>("Unit Emission of "&amp;$B$9)</f>
        <v>Unit Emission of KERO, LGO, HN</v>
      </c>
      <c r="B17" s="113">
        <f>IFERROR(B11*B14*B15/(1-B16)/1000,"")</f>
        <v>221.89265830766155</v>
      </c>
      <c r="C17" s="91" t="s">
        <v>193</v>
      </c>
      <c r="D17" s="84"/>
      <c r="E17" s="84"/>
    </row>
    <row r="18" spans="1:5" ht="15.75" customHeight="1">
      <c r="A18" s="2"/>
      <c r="B18" s="104"/>
      <c r="C18" s="2"/>
      <c r="D18" s="2"/>
      <c r="E18" s="2"/>
    </row>
    <row r="19" spans="1:5" ht="15.75" customHeight="1">
      <c r="B19" s="103"/>
    </row>
    <row r="20" spans="1:5" ht="15.75" customHeight="1">
      <c r="A20" s="9" t="s">
        <v>194</v>
      </c>
      <c r="B20" s="104"/>
      <c r="C20" s="2"/>
      <c r="D20" s="2"/>
      <c r="E20" s="105"/>
    </row>
    <row r="21" spans="1:5" ht="15.75" customHeight="1">
      <c r="A21" s="84" t="s">
        <v>172</v>
      </c>
      <c r="B21" s="106" t="str">
        <f>cover!B6</f>
        <v>KERO, LGO, HN</v>
      </c>
      <c r="C21" s="84" t="s">
        <v>173</v>
      </c>
      <c r="D21" s="84" t="s">
        <v>10</v>
      </c>
      <c r="E21" s="107"/>
    </row>
    <row r="22" spans="1:5" ht="15.75" customHeight="1">
      <c r="A22" s="83" t="s">
        <v>174</v>
      </c>
      <c r="B22" s="84" t="s">
        <v>177</v>
      </c>
      <c r="C22" s="83" t="s">
        <v>176</v>
      </c>
      <c r="D22" s="84" t="s">
        <v>195</v>
      </c>
      <c r="E22" s="84"/>
    </row>
    <row r="23" spans="1:5" ht="15.75" customHeight="1">
      <c r="A23" s="84" t="s">
        <v>178</v>
      </c>
      <c r="B23" s="106">
        <v>621.20699999999999</v>
      </c>
      <c r="C23" s="91" t="s">
        <v>179</v>
      </c>
      <c r="D23" s="84" t="s">
        <v>18</v>
      </c>
      <c r="E23" s="110" t="s">
        <v>196</v>
      </c>
    </row>
    <row r="24" spans="1:5" ht="15.75" customHeight="1">
      <c r="A24" s="84" t="s">
        <v>181</v>
      </c>
      <c r="B24" s="42" t="s">
        <v>197</v>
      </c>
      <c r="C24" s="84"/>
      <c r="D24" s="84" t="s">
        <v>18</v>
      </c>
      <c r="E24" s="84" t="s">
        <v>183</v>
      </c>
    </row>
    <row r="25" spans="1:5" ht="15.75" customHeight="1">
      <c r="A25" s="84" t="s">
        <v>184</v>
      </c>
      <c r="B25" s="106" t="s">
        <v>198</v>
      </c>
      <c r="C25" s="84"/>
      <c r="D25" s="84" t="s">
        <v>18</v>
      </c>
      <c r="E25" s="84" t="s">
        <v>186</v>
      </c>
    </row>
    <row r="26" spans="1:5" ht="15.75" customHeight="1">
      <c r="A26" s="84" t="s">
        <v>187</v>
      </c>
      <c r="B26" s="90">
        <v>0.87</v>
      </c>
      <c r="C26" s="91" t="s">
        <v>188</v>
      </c>
      <c r="D26" s="84" t="s">
        <v>18</v>
      </c>
      <c r="E26" s="111" t="s">
        <v>189</v>
      </c>
    </row>
    <row r="27" spans="1:5" ht="15.75" customHeight="1">
      <c r="A27" s="84" t="s">
        <v>190</v>
      </c>
      <c r="B27" s="106">
        <v>95.1</v>
      </c>
      <c r="C27" s="91" t="s">
        <v>191</v>
      </c>
      <c r="D27" s="84" t="s">
        <v>18</v>
      </c>
      <c r="E27" s="111" t="s">
        <v>189</v>
      </c>
    </row>
    <row r="28" spans="1:5" ht="15.75" customHeight="1">
      <c r="A28" s="84" t="s">
        <v>192</v>
      </c>
      <c r="B28" s="112">
        <v>2.0000000000000001E-4</v>
      </c>
      <c r="C28" s="84"/>
      <c r="D28" s="84" t="s">
        <v>18</v>
      </c>
      <c r="E28" s="110" t="str">
        <f>HYPERLINK("https://www.ipu.co.uk/en590/","EN 590 spec: max water content 200 mg/kg = 0.02% by mass")</f>
        <v>EN 590 spec: max water content 200 mg/kg = 0.02% by mass</v>
      </c>
    </row>
    <row r="29" spans="1:5" ht="15.75" customHeight="1">
      <c r="A29" s="94" t="str">
        <f>("Unit Emission of "&amp;$B$9)</f>
        <v>Unit Emission of KERO, LGO, HN</v>
      </c>
      <c r="B29" s="113">
        <f>IFERROR(B23*B26*B27/(1-B28)/1000,"")</f>
        <v>51.407084975995197</v>
      </c>
      <c r="C29" s="91" t="s">
        <v>193</v>
      </c>
      <c r="D29" s="84"/>
      <c r="E29" s="84"/>
    </row>
    <row r="30" spans="1:5" ht="15.75" customHeight="1">
      <c r="A30" s="2"/>
      <c r="B30" s="104"/>
      <c r="C30" s="2"/>
      <c r="D30" s="2"/>
      <c r="E30" s="2"/>
    </row>
    <row r="31" spans="1:5" ht="15.75" customHeight="1">
      <c r="A31" s="2"/>
      <c r="B31" s="104"/>
      <c r="C31" s="2"/>
      <c r="D31" s="2"/>
      <c r="E31" s="2"/>
    </row>
    <row r="32" spans="1:5" ht="15.75" customHeight="1">
      <c r="A32" s="2"/>
      <c r="B32" s="104"/>
      <c r="C32" s="2"/>
      <c r="D32" s="2"/>
      <c r="E32" s="2"/>
    </row>
    <row r="33" spans="1:5" ht="15.75" customHeight="1">
      <c r="A33" s="2"/>
      <c r="B33" s="104"/>
      <c r="C33" s="2"/>
      <c r="D33" s="2"/>
      <c r="E33" s="2"/>
    </row>
    <row r="34" spans="1:5" ht="15.75" customHeight="1">
      <c r="A34" s="2"/>
      <c r="B34" s="104"/>
      <c r="C34" s="2"/>
      <c r="D34" s="2"/>
      <c r="E34" s="2"/>
    </row>
    <row r="35" spans="1:5" ht="15.75" customHeight="1">
      <c r="A35" s="2"/>
      <c r="B35" s="104"/>
      <c r="C35" s="2"/>
      <c r="D35" s="2"/>
      <c r="E35" s="2"/>
    </row>
    <row r="36" spans="1:5" ht="13.5" customHeight="1">
      <c r="A36" s="2"/>
      <c r="B36" s="104"/>
      <c r="C36" s="2"/>
      <c r="D36" s="2"/>
      <c r="E36" s="2"/>
    </row>
    <row r="37" spans="1:5" ht="13.5" customHeight="1">
      <c r="A37" s="2"/>
      <c r="B37" s="104"/>
      <c r="C37" s="2"/>
      <c r="D37" s="2"/>
      <c r="E37" s="2"/>
    </row>
    <row r="38" spans="1:5" ht="13.5" customHeight="1">
      <c r="A38" s="2"/>
      <c r="B38" s="104"/>
      <c r="C38" s="2"/>
      <c r="D38" s="2"/>
      <c r="E38" s="2"/>
    </row>
    <row r="39" spans="1:5" ht="13.5" customHeight="1">
      <c r="A39" s="2"/>
      <c r="B39" s="104"/>
      <c r="C39" s="2"/>
      <c r="D39" s="2"/>
      <c r="E39" s="2"/>
    </row>
    <row r="40" spans="1:5" ht="13.5" customHeight="1">
      <c r="A40" s="2"/>
      <c r="B40" s="104"/>
      <c r="C40" s="2"/>
      <c r="D40" s="2"/>
      <c r="E40" s="2"/>
    </row>
    <row r="41" spans="1:5" ht="13.5" customHeight="1">
      <c r="A41" s="2"/>
      <c r="B41" s="104"/>
      <c r="C41" s="2"/>
      <c r="D41" s="2"/>
      <c r="E41" s="2"/>
    </row>
    <row r="42" spans="1:5" ht="13.5" customHeight="1">
      <c r="A42" s="2"/>
      <c r="B42" s="104"/>
      <c r="C42" s="2"/>
      <c r="D42" s="2"/>
      <c r="E42" s="2"/>
    </row>
    <row r="43" spans="1:5" ht="13.5" customHeight="1">
      <c r="A43" s="2"/>
      <c r="B43" s="104"/>
      <c r="C43" s="2"/>
      <c r="D43" s="2"/>
      <c r="E43" s="2"/>
    </row>
    <row r="44" spans="1:5" ht="13.5" customHeight="1">
      <c r="A44" s="2"/>
      <c r="B44" s="104"/>
      <c r="C44" s="2"/>
      <c r="D44" s="2"/>
      <c r="E44" s="2"/>
    </row>
    <row r="45" spans="1:5" ht="13.5" customHeight="1">
      <c r="A45" s="2"/>
      <c r="B45" s="104"/>
      <c r="C45" s="2"/>
      <c r="D45" s="2"/>
      <c r="E45" s="2"/>
    </row>
    <row r="46" spans="1:5" ht="13.5" customHeight="1">
      <c r="A46" s="2"/>
      <c r="B46" s="104"/>
      <c r="C46" s="2"/>
      <c r="D46" s="2"/>
      <c r="E46" s="2"/>
    </row>
    <row r="47" spans="1:5" ht="13.5" customHeight="1">
      <c r="A47" s="2"/>
      <c r="B47" s="104"/>
      <c r="C47" s="2"/>
      <c r="D47" s="2"/>
      <c r="E47" s="2"/>
    </row>
    <row r="48" spans="1:5" ht="13.5" customHeight="1">
      <c r="A48" s="2"/>
      <c r="B48" s="104"/>
      <c r="C48" s="2"/>
      <c r="D48" s="2"/>
      <c r="E48" s="2"/>
    </row>
    <row r="49" spans="1:5" ht="13.5" customHeight="1">
      <c r="A49" s="2"/>
      <c r="B49" s="104"/>
      <c r="C49" s="2"/>
      <c r="D49" s="2"/>
      <c r="E49" s="2"/>
    </row>
    <row r="50" spans="1:5" ht="13.5" customHeight="1">
      <c r="A50" s="2"/>
      <c r="B50" s="104"/>
      <c r="C50" s="2"/>
      <c r="D50" s="2"/>
      <c r="E50" s="2"/>
    </row>
    <row r="51" spans="1:5" ht="13.5" customHeight="1">
      <c r="A51" s="2"/>
      <c r="B51" s="104"/>
      <c r="C51" s="2"/>
      <c r="D51" s="2"/>
      <c r="E51" s="2"/>
    </row>
    <row r="52" spans="1:5" ht="13.5" customHeight="1">
      <c r="A52" s="2"/>
      <c r="B52" s="104"/>
      <c r="C52" s="2"/>
      <c r="D52" s="2"/>
      <c r="E52" s="2"/>
    </row>
    <row r="53" spans="1:5" ht="13.5" customHeight="1">
      <c r="A53" s="2"/>
      <c r="B53" s="104"/>
      <c r="C53" s="2"/>
      <c r="D53" s="2"/>
      <c r="E53" s="2"/>
    </row>
    <row r="54" spans="1:5" ht="13.5" customHeight="1">
      <c r="A54" s="2"/>
      <c r="B54" s="104"/>
      <c r="C54" s="2"/>
      <c r="D54" s="2"/>
      <c r="E54" s="2"/>
    </row>
    <row r="55" spans="1:5" ht="13.5" customHeight="1">
      <c r="A55" s="2"/>
      <c r="B55" s="104"/>
      <c r="C55" s="2"/>
      <c r="D55" s="2"/>
      <c r="E55" s="2"/>
    </row>
    <row r="56" spans="1:5" ht="13.5" customHeight="1">
      <c r="A56" s="2"/>
      <c r="B56" s="104"/>
      <c r="C56" s="2"/>
      <c r="D56" s="2"/>
      <c r="E56" s="2"/>
    </row>
    <row r="57" spans="1:5" ht="13.5" customHeight="1">
      <c r="A57" s="2"/>
      <c r="B57" s="104"/>
      <c r="C57" s="2"/>
      <c r="D57" s="2"/>
      <c r="E57" s="2"/>
    </row>
    <row r="58" spans="1:5" ht="13.5" customHeight="1">
      <c r="A58" s="2"/>
      <c r="B58" s="104"/>
      <c r="C58" s="2"/>
      <c r="D58" s="2"/>
      <c r="E58" s="2"/>
    </row>
    <row r="59" spans="1:5" ht="13.5" customHeight="1">
      <c r="A59" s="2"/>
      <c r="B59" s="104"/>
      <c r="C59" s="2"/>
      <c r="D59" s="2"/>
      <c r="E59" s="2"/>
    </row>
    <row r="60" spans="1:5" ht="13.5" customHeight="1">
      <c r="A60" s="2"/>
      <c r="B60" s="104"/>
      <c r="C60" s="2"/>
      <c r="D60" s="2"/>
      <c r="E60" s="2"/>
    </row>
    <row r="61" spans="1:5" ht="13.5" customHeight="1">
      <c r="A61" s="2"/>
      <c r="B61" s="104"/>
      <c r="C61" s="2"/>
      <c r="D61" s="2"/>
      <c r="E61" s="2"/>
    </row>
    <row r="62" spans="1:5" ht="13.5" customHeight="1">
      <c r="A62" s="2"/>
      <c r="B62" s="104"/>
      <c r="C62" s="2"/>
      <c r="D62" s="2"/>
      <c r="E62" s="2"/>
    </row>
    <row r="63" spans="1:5" ht="13.5" customHeight="1">
      <c r="A63" s="2"/>
      <c r="B63" s="104"/>
      <c r="C63" s="2"/>
      <c r="D63" s="2"/>
      <c r="E63" s="2"/>
    </row>
    <row r="64" spans="1:5" ht="13.5" customHeight="1">
      <c r="A64" s="2"/>
      <c r="B64" s="104"/>
      <c r="C64" s="2"/>
      <c r="D64" s="2"/>
      <c r="E64" s="2"/>
    </row>
    <row r="65" spans="1:5" ht="13.5" customHeight="1">
      <c r="A65" s="2"/>
      <c r="B65" s="104"/>
      <c r="C65" s="2"/>
      <c r="D65" s="2"/>
      <c r="E65" s="2"/>
    </row>
    <row r="66" spans="1:5" ht="13.5" customHeight="1">
      <c r="A66" s="2"/>
      <c r="B66" s="104"/>
      <c r="C66" s="2"/>
      <c r="D66" s="2"/>
      <c r="E66" s="2"/>
    </row>
    <row r="67" spans="1:5" ht="13.5" customHeight="1">
      <c r="A67" s="2"/>
      <c r="B67" s="104"/>
      <c r="C67" s="2"/>
      <c r="D67" s="2"/>
      <c r="E67" s="2"/>
    </row>
    <row r="68" spans="1:5" ht="13.5" customHeight="1">
      <c r="A68" s="2"/>
      <c r="B68" s="104"/>
      <c r="C68" s="2"/>
      <c r="D68" s="2"/>
      <c r="E68" s="2"/>
    </row>
    <row r="69" spans="1:5" ht="13.5" customHeight="1">
      <c r="A69" s="2"/>
      <c r="B69" s="104"/>
      <c r="C69" s="2"/>
      <c r="D69" s="2"/>
      <c r="E69" s="2"/>
    </row>
    <row r="70" spans="1:5" ht="13.5" customHeight="1">
      <c r="A70" s="2"/>
      <c r="B70" s="104"/>
      <c r="C70" s="2"/>
      <c r="D70" s="2"/>
      <c r="E70" s="2"/>
    </row>
    <row r="71" spans="1:5" ht="13.5" customHeight="1">
      <c r="A71" s="2"/>
      <c r="B71" s="104"/>
      <c r="C71" s="2"/>
      <c r="D71" s="2"/>
      <c r="E71" s="2"/>
    </row>
    <row r="72" spans="1:5" ht="13.5" customHeight="1">
      <c r="A72" s="2"/>
      <c r="B72" s="104"/>
      <c r="C72" s="2"/>
      <c r="D72" s="2"/>
      <c r="E72" s="2"/>
    </row>
    <row r="73" spans="1:5" ht="13.5" customHeight="1">
      <c r="A73" s="2"/>
      <c r="B73" s="104"/>
      <c r="C73" s="2"/>
      <c r="D73" s="2"/>
      <c r="E73" s="2"/>
    </row>
    <row r="74" spans="1:5" ht="13.5" customHeight="1">
      <c r="A74" s="2"/>
      <c r="B74" s="104"/>
      <c r="C74" s="2"/>
      <c r="D74" s="2"/>
      <c r="E74" s="2"/>
    </row>
    <row r="75" spans="1:5" ht="13.5" customHeight="1">
      <c r="A75" s="2"/>
      <c r="B75" s="104"/>
      <c r="C75" s="2"/>
      <c r="D75" s="2"/>
      <c r="E75" s="2"/>
    </row>
    <row r="76" spans="1:5" ht="13.5" customHeight="1">
      <c r="A76" s="2"/>
      <c r="B76" s="104"/>
      <c r="C76" s="2"/>
      <c r="D76" s="2"/>
      <c r="E76" s="2"/>
    </row>
    <row r="77" spans="1:5" ht="13.5" customHeight="1">
      <c r="A77" s="2"/>
      <c r="B77" s="104"/>
      <c r="C77" s="2"/>
      <c r="D77" s="2"/>
      <c r="E77" s="2"/>
    </row>
    <row r="78" spans="1:5" ht="13.5" customHeight="1">
      <c r="A78" s="2"/>
      <c r="B78" s="104"/>
      <c r="C78" s="2"/>
      <c r="D78" s="2"/>
      <c r="E78" s="2"/>
    </row>
    <row r="79" spans="1:5" ht="13.5" customHeight="1">
      <c r="A79" s="2"/>
      <c r="B79" s="104"/>
      <c r="C79" s="2"/>
      <c r="D79" s="2"/>
      <c r="E79" s="2"/>
    </row>
    <row r="80" spans="1:5" ht="13.5" customHeight="1">
      <c r="A80" s="2"/>
      <c r="B80" s="104"/>
      <c r="C80" s="2"/>
      <c r="D80" s="2"/>
      <c r="E80" s="2"/>
    </row>
    <row r="81" spans="1:5" ht="13.5" customHeight="1">
      <c r="A81" s="2"/>
      <c r="B81" s="104"/>
      <c r="C81" s="2"/>
      <c r="D81" s="2"/>
      <c r="E81" s="2"/>
    </row>
    <row r="82" spans="1:5" ht="13.5" customHeight="1">
      <c r="A82" s="2"/>
      <c r="B82" s="104"/>
      <c r="C82" s="2"/>
      <c r="D82" s="2"/>
      <c r="E82" s="2"/>
    </row>
    <row r="83" spans="1:5" ht="13.5" customHeight="1">
      <c r="A83" s="2"/>
      <c r="B83" s="104"/>
      <c r="C83" s="2"/>
      <c r="D83" s="2"/>
      <c r="E83" s="2"/>
    </row>
    <row r="84" spans="1:5" ht="13.5" customHeight="1">
      <c r="A84" s="2"/>
      <c r="B84" s="104"/>
      <c r="C84" s="2"/>
      <c r="D84" s="2"/>
      <c r="E84" s="2"/>
    </row>
    <row r="85" spans="1:5" ht="13.5" customHeight="1">
      <c r="A85" s="2"/>
      <c r="B85" s="104"/>
      <c r="C85" s="2"/>
      <c r="D85" s="2"/>
      <c r="E85" s="2"/>
    </row>
    <row r="86" spans="1:5" ht="13.5" customHeight="1">
      <c r="A86" s="2"/>
      <c r="B86" s="104"/>
      <c r="C86" s="2"/>
      <c r="D86" s="2"/>
      <c r="E86" s="2"/>
    </row>
    <row r="87" spans="1:5" ht="13.5" customHeight="1">
      <c r="A87" s="2"/>
      <c r="B87" s="104"/>
      <c r="C87" s="2"/>
      <c r="D87" s="2"/>
      <c r="E87" s="2"/>
    </row>
    <row r="88" spans="1:5" ht="13.5" customHeight="1">
      <c r="A88" s="2"/>
      <c r="B88" s="104"/>
      <c r="C88" s="2"/>
      <c r="D88" s="2"/>
      <c r="E88" s="2"/>
    </row>
    <row r="89" spans="1:5" ht="13.5" customHeight="1">
      <c r="A89" s="2"/>
      <c r="B89" s="104"/>
      <c r="C89" s="2"/>
      <c r="D89" s="2"/>
      <c r="E89" s="2"/>
    </row>
    <row r="90" spans="1:5" ht="13.5" customHeight="1">
      <c r="A90" s="2"/>
      <c r="B90" s="104"/>
      <c r="C90" s="2"/>
      <c r="D90" s="2"/>
      <c r="E90" s="2"/>
    </row>
    <row r="91" spans="1:5" ht="13.5" customHeight="1">
      <c r="A91" s="2"/>
      <c r="B91" s="104"/>
      <c r="C91" s="2"/>
      <c r="D91" s="2"/>
      <c r="E91" s="2"/>
    </row>
    <row r="92" spans="1:5" ht="13.5" customHeight="1">
      <c r="A92" s="2"/>
      <c r="B92" s="104"/>
      <c r="C92" s="2"/>
      <c r="D92" s="2"/>
      <c r="E92" s="2"/>
    </row>
    <row r="93" spans="1:5" ht="13.5" customHeight="1">
      <c r="A93" s="2"/>
      <c r="B93" s="104"/>
      <c r="C93" s="2"/>
      <c r="D93" s="2"/>
      <c r="E93" s="2"/>
    </row>
    <row r="94" spans="1:5" ht="13.5" customHeight="1">
      <c r="A94" s="2"/>
      <c r="B94" s="104"/>
      <c r="C94" s="2"/>
      <c r="D94" s="2"/>
      <c r="E94" s="2"/>
    </row>
    <row r="95" spans="1:5" ht="13.5" customHeight="1">
      <c r="A95" s="2"/>
      <c r="B95" s="104"/>
      <c r="C95" s="2"/>
      <c r="D95" s="2"/>
      <c r="E95" s="2"/>
    </row>
    <row r="96" spans="1:5" ht="13.5" customHeight="1">
      <c r="A96" s="2"/>
      <c r="B96" s="104"/>
      <c r="C96" s="2"/>
      <c r="D96" s="2"/>
      <c r="E96" s="2"/>
    </row>
    <row r="97" spans="1:5" ht="13.5" customHeight="1">
      <c r="A97" s="2"/>
      <c r="B97" s="104"/>
      <c r="C97" s="2"/>
      <c r="D97" s="2"/>
      <c r="E97" s="2"/>
    </row>
    <row r="98" spans="1:5" ht="13.5" customHeight="1">
      <c r="A98" s="2"/>
      <c r="B98" s="104"/>
      <c r="C98" s="2"/>
      <c r="D98" s="2"/>
      <c r="E98" s="2"/>
    </row>
    <row r="99" spans="1:5" ht="13.5" customHeight="1">
      <c r="A99" s="2"/>
      <c r="B99" s="104"/>
      <c r="C99" s="2"/>
      <c r="D99" s="2"/>
      <c r="E99" s="2"/>
    </row>
    <row r="100" spans="1:5" ht="13.5" customHeight="1">
      <c r="A100" s="2"/>
      <c r="B100" s="104"/>
      <c r="C100" s="2"/>
      <c r="D100" s="2"/>
      <c r="E100" s="2"/>
    </row>
    <row r="101" spans="1:5" ht="13.5" customHeight="1">
      <c r="A101" s="2"/>
      <c r="B101" s="104"/>
      <c r="C101" s="2"/>
      <c r="D101" s="2"/>
      <c r="E101" s="2"/>
    </row>
    <row r="102" spans="1:5" ht="13.5" customHeight="1">
      <c r="A102" s="2"/>
      <c r="B102" s="104"/>
      <c r="C102" s="2"/>
      <c r="D102" s="2"/>
      <c r="E102" s="2"/>
    </row>
    <row r="103" spans="1:5" ht="13.5" customHeight="1">
      <c r="A103" s="2"/>
      <c r="B103" s="104"/>
      <c r="C103" s="2"/>
      <c r="D103" s="2"/>
      <c r="E103" s="2"/>
    </row>
    <row r="104" spans="1:5" ht="13.5" customHeight="1">
      <c r="A104" s="2"/>
      <c r="B104" s="104"/>
      <c r="C104" s="2"/>
      <c r="D104" s="2"/>
      <c r="E104" s="2"/>
    </row>
    <row r="105" spans="1:5" ht="13.5" customHeight="1">
      <c r="A105" s="2"/>
      <c r="B105" s="104"/>
      <c r="C105" s="2"/>
      <c r="D105" s="2"/>
      <c r="E105" s="2"/>
    </row>
    <row r="106" spans="1:5" ht="13.5" customHeight="1">
      <c r="A106" s="2"/>
      <c r="B106" s="104"/>
      <c r="C106" s="2"/>
      <c r="D106" s="2"/>
      <c r="E106" s="2"/>
    </row>
    <row r="107" spans="1:5" ht="13.5" customHeight="1">
      <c r="A107" s="2"/>
      <c r="B107" s="104"/>
      <c r="C107" s="2"/>
      <c r="D107" s="2"/>
      <c r="E107" s="2"/>
    </row>
    <row r="108" spans="1:5" ht="13.5" customHeight="1">
      <c r="A108" s="2"/>
      <c r="B108" s="104"/>
      <c r="C108" s="2"/>
      <c r="D108" s="2"/>
      <c r="E108" s="2"/>
    </row>
    <row r="109" spans="1:5" ht="13.5" customHeight="1">
      <c r="A109" s="2"/>
      <c r="B109" s="104"/>
      <c r="C109" s="2"/>
      <c r="D109" s="2"/>
      <c r="E109" s="2"/>
    </row>
    <row r="110" spans="1:5" ht="13.5" customHeight="1">
      <c r="A110" s="2"/>
      <c r="B110" s="104"/>
      <c r="C110" s="2"/>
      <c r="D110" s="2"/>
      <c r="E110" s="2"/>
    </row>
    <row r="111" spans="1:5" ht="13.5" customHeight="1">
      <c r="A111" s="2"/>
      <c r="B111" s="104"/>
      <c r="C111" s="2"/>
      <c r="D111" s="2"/>
      <c r="E111" s="2"/>
    </row>
    <row r="112" spans="1:5" ht="13.5" customHeight="1">
      <c r="A112" s="2"/>
      <c r="B112" s="104"/>
      <c r="C112" s="2"/>
      <c r="D112" s="2"/>
      <c r="E112" s="2"/>
    </row>
    <row r="113" spans="1:5" ht="13.5" customHeight="1">
      <c r="A113" s="2"/>
      <c r="B113" s="104"/>
      <c r="C113" s="2"/>
      <c r="D113" s="2"/>
      <c r="E113" s="2"/>
    </row>
    <row r="114" spans="1:5" ht="13.5" customHeight="1">
      <c r="A114" s="2"/>
      <c r="B114" s="104"/>
      <c r="C114" s="2"/>
      <c r="D114" s="2"/>
      <c r="E114" s="2"/>
    </row>
    <row r="115" spans="1:5" ht="13.5" customHeight="1">
      <c r="A115" s="2"/>
      <c r="B115" s="104"/>
      <c r="C115" s="2"/>
      <c r="D115" s="2"/>
      <c r="E115" s="2"/>
    </row>
    <row r="116" spans="1:5" ht="13.5" customHeight="1">
      <c r="A116" s="2"/>
      <c r="B116" s="104"/>
      <c r="C116" s="2"/>
      <c r="D116" s="2"/>
      <c r="E116" s="2"/>
    </row>
    <row r="117" spans="1:5" ht="13.5" customHeight="1">
      <c r="A117" s="2"/>
      <c r="B117" s="104"/>
      <c r="C117" s="2"/>
      <c r="D117" s="2"/>
      <c r="E117" s="2"/>
    </row>
    <row r="118" spans="1:5" ht="13.5" customHeight="1">
      <c r="A118" s="2"/>
      <c r="B118" s="104"/>
      <c r="C118" s="2"/>
      <c r="D118" s="2"/>
      <c r="E118" s="2"/>
    </row>
    <row r="119" spans="1:5" ht="13.5" customHeight="1">
      <c r="A119" s="2"/>
      <c r="B119" s="104"/>
      <c r="C119" s="2"/>
      <c r="D119" s="2"/>
      <c r="E119" s="2"/>
    </row>
    <row r="120" spans="1:5" ht="13.5" customHeight="1">
      <c r="A120" s="2"/>
      <c r="B120" s="104"/>
      <c r="C120" s="2"/>
      <c r="D120" s="2"/>
      <c r="E120" s="2"/>
    </row>
    <row r="121" spans="1:5" ht="13.5" customHeight="1">
      <c r="A121" s="2"/>
      <c r="B121" s="104"/>
      <c r="C121" s="2"/>
      <c r="D121" s="2"/>
      <c r="E121" s="2"/>
    </row>
    <row r="122" spans="1:5" ht="13.5" customHeight="1">
      <c r="A122" s="2"/>
      <c r="B122" s="104"/>
      <c r="C122" s="2"/>
      <c r="D122" s="2"/>
      <c r="E122" s="2"/>
    </row>
    <row r="123" spans="1:5" ht="13.5" customHeight="1">
      <c r="A123" s="2"/>
      <c r="B123" s="104"/>
      <c r="C123" s="2"/>
      <c r="D123" s="2"/>
      <c r="E123" s="2"/>
    </row>
    <row r="124" spans="1:5" ht="13.5" customHeight="1">
      <c r="A124" s="2"/>
      <c r="B124" s="104"/>
      <c r="C124" s="2"/>
      <c r="D124" s="2"/>
      <c r="E124" s="2"/>
    </row>
    <row r="125" spans="1:5" ht="13.5" customHeight="1">
      <c r="A125" s="2"/>
      <c r="B125" s="104"/>
      <c r="C125" s="2"/>
      <c r="D125" s="2"/>
      <c r="E125" s="2"/>
    </row>
    <row r="126" spans="1:5" ht="13.5" customHeight="1">
      <c r="A126" s="2"/>
      <c r="B126" s="104"/>
      <c r="C126" s="2"/>
      <c r="D126" s="2"/>
      <c r="E126" s="2"/>
    </row>
    <row r="127" spans="1:5" ht="13.5" customHeight="1">
      <c r="A127" s="2"/>
      <c r="B127" s="104"/>
      <c r="C127" s="2"/>
      <c r="D127" s="2"/>
      <c r="E127" s="2"/>
    </row>
    <row r="128" spans="1:5" ht="13.5" customHeight="1">
      <c r="A128" s="2"/>
      <c r="B128" s="104"/>
      <c r="C128" s="2"/>
      <c r="D128" s="2"/>
      <c r="E128" s="2"/>
    </row>
    <row r="129" spans="1:5" ht="13.5" customHeight="1">
      <c r="A129" s="2"/>
      <c r="B129" s="104"/>
      <c r="C129" s="2"/>
      <c r="D129" s="2"/>
      <c r="E129" s="2"/>
    </row>
    <row r="130" spans="1:5" ht="13.5" customHeight="1">
      <c r="A130" s="2"/>
      <c r="B130" s="104"/>
      <c r="C130" s="2"/>
      <c r="D130" s="2"/>
      <c r="E130" s="2"/>
    </row>
    <row r="131" spans="1:5" ht="13.5" customHeight="1">
      <c r="A131" s="2"/>
      <c r="B131" s="104"/>
      <c r="C131" s="2"/>
      <c r="D131" s="2"/>
      <c r="E131" s="2"/>
    </row>
    <row r="132" spans="1:5" ht="13.5" customHeight="1">
      <c r="A132" s="2"/>
      <c r="B132" s="104"/>
      <c r="C132" s="2"/>
      <c r="D132" s="2"/>
      <c r="E132" s="2"/>
    </row>
    <row r="133" spans="1:5" ht="13.5" customHeight="1">
      <c r="A133" s="2"/>
      <c r="B133" s="104"/>
      <c r="C133" s="2"/>
      <c r="D133" s="2"/>
      <c r="E133" s="2"/>
    </row>
    <row r="134" spans="1:5" ht="13.5" customHeight="1">
      <c r="A134" s="2"/>
      <c r="B134" s="104"/>
      <c r="C134" s="2"/>
      <c r="D134" s="2"/>
      <c r="E134" s="2"/>
    </row>
    <row r="135" spans="1:5" ht="13.5" customHeight="1">
      <c r="A135" s="2"/>
      <c r="B135" s="104"/>
      <c r="C135" s="2"/>
      <c r="D135" s="2"/>
      <c r="E135" s="2"/>
    </row>
    <row r="136" spans="1:5" ht="13.5" customHeight="1">
      <c r="A136" s="2"/>
      <c r="B136" s="104"/>
      <c r="C136" s="2"/>
      <c r="D136" s="2"/>
      <c r="E136" s="2"/>
    </row>
    <row r="137" spans="1:5" ht="13.5" customHeight="1">
      <c r="A137" s="2"/>
      <c r="B137" s="104"/>
      <c r="C137" s="2"/>
      <c r="D137" s="2"/>
      <c r="E137" s="2"/>
    </row>
    <row r="138" spans="1:5" ht="13.5" customHeight="1">
      <c r="A138" s="2"/>
      <c r="B138" s="104"/>
      <c r="C138" s="2"/>
      <c r="D138" s="2"/>
      <c r="E138" s="2"/>
    </row>
    <row r="139" spans="1:5" ht="13.5" customHeight="1">
      <c r="A139" s="2"/>
      <c r="B139" s="104"/>
      <c r="C139" s="2"/>
      <c r="D139" s="2"/>
      <c r="E139" s="2"/>
    </row>
    <row r="140" spans="1:5" ht="13.5" customHeight="1">
      <c r="A140" s="2"/>
      <c r="B140" s="104"/>
      <c r="C140" s="2"/>
      <c r="D140" s="2"/>
      <c r="E140" s="2"/>
    </row>
    <row r="141" spans="1:5" ht="13.5" customHeight="1">
      <c r="A141" s="2"/>
      <c r="B141" s="104"/>
      <c r="C141" s="2"/>
      <c r="D141" s="2"/>
      <c r="E141" s="2"/>
    </row>
    <row r="142" spans="1:5" ht="13.5" customHeight="1">
      <c r="A142" s="2"/>
      <c r="B142" s="104"/>
      <c r="C142" s="2"/>
      <c r="D142" s="2"/>
      <c r="E142" s="2"/>
    </row>
    <row r="143" spans="1:5" ht="13.5" customHeight="1">
      <c r="A143" s="2"/>
      <c r="B143" s="104"/>
      <c r="C143" s="2"/>
      <c r="D143" s="2"/>
      <c r="E143" s="2"/>
    </row>
    <row r="144" spans="1:5" ht="13.5" customHeight="1">
      <c r="A144" s="2"/>
      <c r="B144" s="104"/>
      <c r="C144" s="2"/>
      <c r="D144" s="2"/>
      <c r="E144" s="2"/>
    </row>
    <row r="145" spans="1:5" ht="13.5" customHeight="1">
      <c r="A145" s="2"/>
      <c r="B145" s="104"/>
      <c r="C145" s="2"/>
      <c r="D145" s="2"/>
      <c r="E145" s="2"/>
    </row>
    <row r="146" spans="1:5" ht="13.5" customHeight="1">
      <c r="A146" s="2"/>
      <c r="B146" s="104"/>
      <c r="C146" s="2"/>
      <c r="D146" s="2"/>
      <c r="E146" s="2"/>
    </row>
    <row r="147" spans="1:5" ht="13.5" customHeight="1">
      <c r="A147" s="2"/>
      <c r="B147" s="104"/>
      <c r="C147" s="2"/>
      <c r="D147" s="2"/>
      <c r="E147" s="2"/>
    </row>
    <row r="148" spans="1:5" ht="13.5" customHeight="1">
      <c r="A148" s="2"/>
      <c r="B148" s="104"/>
      <c r="C148" s="2"/>
      <c r="D148" s="2"/>
      <c r="E148" s="2"/>
    </row>
    <row r="149" spans="1:5" ht="13.5" customHeight="1">
      <c r="A149" s="2"/>
      <c r="B149" s="104"/>
      <c r="C149" s="2"/>
      <c r="D149" s="2"/>
      <c r="E149" s="2"/>
    </row>
    <row r="150" spans="1:5" ht="13.5" customHeight="1">
      <c r="A150" s="2"/>
      <c r="B150" s="104"/>
      <c r="C150" s="2"/>
      <c r="D150" s="2"/>
      <c r="E150" s="2"/>
    </row>
    <row r="151" spans="1:5" ht="13.5" customHeight="1">
      <c r="A151" s="2"/>
      <c r="B151" s="104"/>
      <c r="C151" s="2"/>
      <c r="D151" s="2"/>
      <c r="E151" s="2"/>
    </row>
    <row r="152" spans="1:5" ht="13.5" customHeight="1">
      <c r="A152" s="2"/>
      <c r="B152" s="104"/>
      <c r="C152" s="2"/>
      <c r="D152" s="2"/>
      <c r="E152" s="2"/>
    </row>
    <row r="153" spans="1:5" ht="13.5" customHeight="1">
      <c r="A153" s="2"/>
      <c r="B153" s="104"/>
      <c r="C153" s="2"/>
      <c r="D153" s="2"/>
      <c r="E153" s="2"/>
    </row>
    <row r="154" spans="1:5" ht="13.5" customHeight="1">
      <c r="A154" s="2"/>
      <c r="B154" s="104"/>
      <c r="C154" s="2"/>
      <c r="D154" s="2"/>
      <c r="E154" s="2"/>
    </row>
    <row r="155" spans="1:5" ht="13.5" customHeight="1">
      <c r="A155" s="2"/>
      <c r="B155" s="104"/>
      <c r="C155" s="2"/>
      <c r="D155" s="2"/>
      <c r="E155" s="2"/>
    </row>
    <row r="156" spans="1:5" ht="13.5" customHeight="1">
      <c r="A156" s="2"/>
      <c r="B156" s="104"/>
      <c r="C156" s="2"/>
      <c r="D156" s="2"/>
      <c r="E156" s="2"/>
    </row>
    <row r="157" spans="1:5" ht="13.5" customHeight="1">
      <c r="A157" s="2"/>
      <c r="B157" s="104"/>
      <c r="C157" s="2"/>
      <c r="D157" s="2"/>
      <c r="E157" s="2"/>
    </row>
    <row r="158" spans="1:5" ht="13.5" customHeight="1">
      <c r="A158" s="2"/>
      <c r="B158" s="104"/>
      <c r="C158" s="2"/>
      <c r="D158" s="2"/>
      <c r="E158" s="2"/>
    </row>
    <row r="159" spans="1:5" ht="13.5" customHeight="1">
      <c r="A159" s="2"/>
      <c r="B159" s="104"/>
      <c r="C159" s="2"/>
      <c r="D159" s="2"/>
      <c r="E159" s="2"/>
    </row>
    <row r="160" spans="1:5" ht="13.5" customHeight="1">
      <c r="A160" s="2"/>
      <c r="B160" s="104"/>
      <c r="C160" s="2"/>
      <c r="D160" s="2"/>
      <c r="E160" s="2"/>
    </row>
    <row r="161" spans="1:5" ht="13.5" customHeight="1">
      <c r="A161" s="2"/>
      <c r="B161" s="104"/>
      <c r="C161" s="2"/>
      <c r="D161" s="2"/>
      <c r="E161" s="2"/>
    </row>
    <row r="162" spans="1:5" ht="13.5" customHeight="1">
      <c r="A162" s="2"/>
      <c r="B162" s="104"/>
      <c r="C162" s="2"/>
      <c r="D162" s="2"/>
      <c r="E162" s="2"/>
    </row>
    <row r="163" spans="1:5" ht="13.5" customHeight="1">
      <c r="A163" s="2"/>
      <c r="B163" s="104"/>
      <c r="C163" s="2"/>
      <c r="D163" s="2"/>
      <c r="E163" s="2"/>
    </row>
    <row r="164" spans="1:5" ht="13.5" customHeight="1">
      <c r="A164" s="2"/>
      <c r="B164" s="104"/>
      <c r="C164" s="2"/>
      <c r="D164" s="2"/>
      <c r="E164" s="2"/>
    </row>
    <row r="165" spans="1:5" ht="13.5" customHeight="1">
      <c r="A165" s="2"/>
      <c r="B165" s="104"/>
      <c r="C165" s="2"/>
      <c r="D165" s="2"/>
      <c r="E165" s="2"/>
    </row>
    <row r="166" spans="1:5" ht="13.5" customHeight="1">
      <c r="A166" s="2"/>
      <c r="B166" s="104"/>
      <c r="C166" s="2"/>
      <c r="D166" s="2"/>
      <c r="E166" s="2"/>
    </row>
    <row r="167" spans="1:5" ht="13.5" customHeight="1">
      <c r="A167" s="2"/>
      <c r="B167" s="104"/>
      <c r="C167" s="2"/>
      <c r="D167" s="2"/>
      <c r="E167" s="2"/>
    </row>
    <row r="168" spans="1:5" ht="13.5" customHeight="1">
      <c r="A168" s="2"/>
      <c r="B168" s="104"/>
      <c r="C168" s="2"/>
      <c r="D168" s="2"/>
      <c r="E168" s="2"/>
    </row>
    <row r="169" spans="1:5" ht="13.5" customHeight="1">
      <c r="A169" s="2"/>
      <c r="B169" s="104"/>
      <c r="C169" s="2"/>
      <c r="D169" s="2"/>
      <c r="E169" s="2"/>
    </row>
    <row r="170" spans="1:5" ht="13.5" customHeight="1">
      <c r="A170" s="2"/>
      <c r="B170" s="104"/>
      <c r="C170" s="2"/>
      <c r="D170" s="2"/>
      <c r="E170" s="2"/>
    </row>
    <row r="171" spans="1:5" ht="13.5" customHeight="1">
      <c r="A171" s="2"/>
      <c r="B171" s="104"/>
      <c r="C171" s="2"/>
      <c r="D171" s="2"/>
      <c r="E171" s="2"/>
    </row>
    <row r="172" spans="1:5" ht="13.5" customHeight="1">
      <c r="A172" s="2"/>
      <c r="B172" s="104"/>
      <c r="C172" s="2"/>
      <c r="D172" s="2"/>
      <c r="E172" s="2"/>
    </row>
    <row r="173" spans="1:5" ht="13.5" customHeight="1">
      <c r="A173" s="2"/>
      <c r="B173" s="104"/>
      <c r="C173" s="2"/>
      <c r="D173" s="2"/>
      <c r="E173" s="2"/>
    </row>
    <row r="174" spans="1:5" ht="13.5" customHeight="1">
      <c r="A174" s="2"/>
      <c r="B174" s="104"/>
      <c r="C174" s="2"/>
      <c r="D174" s="2"/>
      <c r="E174" s="2"/>
    </row>
    <row r="175" spans="1:5" ht="13.5" customHeight="1">
      <c r="A175" s="2"/>
      <c r="B175" s="104"/>
      <c r="C175" s="2"/>
      <c r="D175" s="2"/>
      <c r="E175" s="2"/>
    </row>
    <row r="176" spans="1:5" ht="13.5" customHeight="1">
      <c r="A176" s="2"/>
      <c r="B176" s="104"/>
      <c r="C176" s="2"/>
      <c r="D176" s="2"/>
      <c r="E176" s="2"/>
    </row>
    <row r="177" spans="1:5" ht="13.5" customHeight="1">
      <c r="A177" s="2"/>
      <c r="B177" s="104"/>
      <c r="C177" s="2"/>
      <c r="D177" s="2"/>
      <c r="E177" s="2"/>
    </row>
    <row r="178" spans="1:5" ht="13.5" customHeight="1">
      <c r="A178" s="2"/>
      <c r="B178" s="104"/>
      <c r="C178" s="2"/>
      <c r="D178" s="2"/>
      <c r="E178" s="2"/>
    </row>
    <row r="179" spans="1:5" ht="13.5" customHeight="1">
      <c r="A179" s="2"/>
      <c r="B179" s="104"/>
      <c r="C179" s="2"/>
      <c r="D179" s="2"/>
      <c r="E179" s="2"/>
    </row>
    <row r="180" spans="1:5" ht="13.5" customHeight="1">
      <c r="A180" s="2"/>
      <c r="B180" s="104"/>
      <c r="C180" s="2"/>
      <c r="D180" s="2"/>
      <c r="E180" s="2"/>
    </row>
    <row r="181" spans="1:5" ht="13.5" customHeight="1">
      <c r="A181" s="2"/>
      <c r="B181" s="104"/>
      <c r="C181" s="2"/>
      <c r="D181" s="2"/>
      <c r="E181" s="2"/>
    </row>
    <row r="182" spans="1:5" ht="13.5" customHeight="1">
      <c r="A182" s="2"/>
      <c r="B182" s="104"/>
      <c r="C182" s="2"/>
      <c r="D182" s="2"/>
      <c r="E182" s="2"/>
    </row>
    <row r="183" spans="1:5" ht="13.5" customHeight="1">
      <c r="A183" s="2"/>
      <c r="B183" s="104"/>
      <c r="C183" s="2"/>
      <c r="D183" s="2"/>
      <c r="E183" s="2"/>
    </row>
    <row r="184" spans="1:5" ht="13.5" customHeight="1">
      <c r="A184" s="2"/>
      <c r="B184" s="104"/>
      <c r="C184" s="2"/>
      <c r="D184" s="2"/>
      <c r="E184" s="2"/>
    </row>
    <row r="185" spans="1:5" ht="13.5" customHeight="1">
      <c r="A185" s="2"/>
      <c r="B185" s="104"/>
      <c r="C185" s="2"/>
      <c r="D185" s="2"/>
      <c r="E185" s="2"/>
    </row>
    <row r="186" spans="1:5" ht="13.5" customHeight="1">
      <c r="A186" s="2"/>
      <c r="B186" s="104"/>
      <c r="C186" s="2"/>
      <c r="D186" s="2"/>
      <c r="E186" s="2"/>
    </row>
    <row r="187" spans="1:5" ht="13.5" customHeight="1">
      <c r="A187" s="2"/>
      <c r="B187" s="104"/>
      <c r="C187" s="2"/>
      <c r="D187" s="2"/>
      <c r="E187" s="2"/>
    </row>
    <row r="188" spans="1:5" ht="13.5" customHeight="1">
      <c r="A188" s="2"/>
      <c r="B188" s="104"/>
      <c r="C188" s="2"/>
      <c r="D188" s="2"/>
      <c r="E188" s="2"/>
    </row>
    <row r="189" spans="1:5" ht="13.5" customHeight="1">
      <c r="A189" s="2"/>
      <c r="B189" s="104"/>
      <c r="C189" s="2"/>
      <c r="D189" s="2"/>
      <c r="E189" s="2"/>
    </row>
    <row r="190" spans="1:5" ht="13.5" customHeight="1">
      <c r="A190" s="2"/>
      <c r="B190" s="104"/>
      <c r="C190" s="2"/>
      <c r="D190" s="2"/>
      <c r="E190" s="2"/>
    </row>
    <row r="191" spans="1:5" ht="13.5" customHeight="1">
      <c r="A191" s="2"/>
      <c r="B191" s="104"/>
      <c r="C191" s="2"/>
      <c r="D191" s="2"/>
      <c r="E191" s="2"/>
    </row>
    <row r="192" spans="1:5" ht="13.5" customHeight="1">
      <c r="A192" s="2"/>
      <c r="B192" s="104"/>
      <c r="C192" s="2"/>
      <c r="D192" s="2"/>
      <c r="E192" s="2"/>
    </row>
    <row r="193" spans="1:5" ht="13.5" customHeight="1">
      <c r="A193" s="2"/>
      <c r="B193" s="104"/>
      <c r="C193" s="2"/>
      <c r="D193" s="2"/>
      <c r="E193" s="2"/>
    </row>
    <row r="194" spans="1:5" ht="13.5" customHeight="1">
      <c r="A194" s="2"/>
      <c r="B194" s="104"/>
      <c r="C194" s="2"/>
      <c r="D194" s="2"/>
      <c r="E194" s="2"/>
    </row>
    <row r="195" spans="1:5" ht="13.5" customHeight="1">
      <c r="A195" s="2"/>
      <c r="B195" s="104"/>
      <c r="C195" s="2"/>
      <c r="D195" s="2"/>
      <c r="E195" s="2"/>
    </row>
    <row r="196" spans="1:5" ht="13.5" customHeight="1">
      <c r="A196" s="2"/>
      <c r="B196" s="104"/>
      <c r="C196" s="2"/>
      <c r="D196" s="2"/>
      <c r="E196" s="2"/>
    </row>
    <row r="197" spans="1:5" ht="13.5" customHeight="1">
      <c r="A197" s="2"/>
      <c r="B197" s="104"/>
      <c r="C197" s="2"/>
      <c r="D197" s="2"/>
      <c r="E197" s="2"/>
    </row>
    <row r="198" spans="1:5" ht="13.5" customHeight="1">
      <c r="A198" s="2"/>
      <c r="B198" s="104"/>
      <c r="C198" s="2"/>
      <c r="D198" s="2"/>
      <c r="E198" s="2"/>
    </row>
    <row r="199" spans="1:5" ht="13.5" customHeight="1">
      <c r="A199" s="2"/>
      <c r="B199" s="104"/>
      <c r="C199" s="2"/>
      <c r="D199" s="2"/>
      <c r="E199" s="2"/>
    </row>
    <row r="200" spans="1:5" ht="13.5" customHeight="1">
      <c r="A200" s="2"/>
      <c r="B200" s="104"/>
      <c r="C200" s="2"/>
      <c r="D200" s="2"/>
      <c r="E200" s="2"/>
    </row>
    <row r="201" spans="1:5" ht="13.5" customHeight="1">
      <c r="A201" s="2"/>
      <c r="B201" s="104"/>
      <c r="C201" s="2"/>
      <c r="D201" s="2"/>
      <c r="E201" s="2"/>
    </row>
    <row r="202" spans="1:5" ht="13.5" customHeight="1">
      <c r="A202" s="2"/>
      <c r="B202" s="104"/>
      <c r="C202" s="2"/>
      <c r="D202" s="2"/>
      <c r="E202" s="2"/>
    </row>
    <row r="203" spans="1:5" ht="13.5" customHeight="1">
      <c r="A203" s="2"/>
      <c r="B203" s="104"/>
      <c r="C203" s="2"/>
      <c r="D203" s="2"/>
      <c r="E203" s="2"/>
    </row>
    <row r="204" spans="1:5" ht="13.5" customHeight="1">
      <c r="A204" s="2"/>
      <c r="B204" s="104"/>
      <c r="C204" s="2"/>
      <c r="D204" s="2"/>
      <c r="E204" s="2"/>
    </row>
    <row r="205" spans="1:5" ht="13.5" customHeight="1">
      <c r="A205" s="2"/>
      <c r="B205" s="104"/>
      <c r="C205" s="2"/>
      <c r="D205" s="2"/>
      <c r="E205" s="2"/>
    </row>
    <row r="206" spans="1:5" ht="13.5" customHeight="1">
      <c r="A206" s="2"/>
      <c r="B206" s="104"/>
      <c r="C206" s="2"/>
      <c r="D206" s="2"/>
      <c r="E206" s="2"/>
    </row>
    <row r="207" spans="1:5" ht="13.5" customHeight="1">
      <c r="A207" s="2"/>
      <c r="B207" s="104"/>
      <c r="C207" s="2"/>
      <c r="D207" s="2"/>
      <c r="E207" s="2"/>
    </row>
    <row r="208" spans="1:5" ht="13.5" customHeight="1">
      <c r="A208" s="2"/>
      <c r="B208" s="104"/>
      <c r="C208" s="2"/>
      <c r="D208" s="2"/>
      <c r="E208" s="2"/>
    </row>
    <row r="209" spans="1:5" ht="13.5" customHeight="1">
      <c r="A209" s="2"/>
      <c r="B209" s="104"/>
      <c r="C209" s="2"/>
      <c r="D209" s="2"/>
      <c r="E209" s="2"/>
    </row>
    <row r="210" spans="1:5" ht="13.5" customHeight="1">
      <c r="A210" s="2"/>
      <c r="B210" s="104"/>
      <c r="C210" s="2"/>
      <c r="D210" s="2"/>
      <c r="E210" s="2"/>
    </row>
    <row r="211" spans="1:5" ht="13.5" customHeight="1">
      <c r="A211" s="2"/>
      <c r="B211" s="104"/>
      <c r="C211" s="2"/>
      <c r="D211" s="2"/>
      <c r="E211" s="2"/>
    </row>
    <row r="212" spans="1:5" ht="13.5" customHeight="1">
      <c r="A212" s="2"/>
      <c r="B212" s="104"/>
      <c r="C212" s="2"/>
      <c r="D212" s="2"/>
      <c r="E212" s="2"/>
    </row>
    <row r="213" spans="1:5" ht="13.5" customHeight="1">
      <c r="A213" s="2"/>
      <c r="B213" s="104"/>
      <c r="C213" s="2"/>
      <c r="D213" s="2"/>
      <c r="E213" s="2"/>
    </row>
    <row r="214" spans="1:5" ht="13.5" customHeight="1">
      <c r="A214" s="2"/>
      <c r="B214" s="104"/>
      <c r="C214" s="2"/>
      <c r="D214" s="2"/>
      <c r="E214" s="2"/>
    </row>
    <row r="215" spans="1:5" ht="13.5" customHeight="1">
      <c r="A215" s="2"/>
      <c r="B215" s="104"/>
      <c r="C215" s="2"/>
      <c r="D215" s="2"/>
      <c r="E215" s="2"/>
    </row>
    <row r="216" spans="1:5" ht="13.5" customHeight="1">
      <c r="A216" s="2"/>
      <c r="B216" s="104"/>
      <c r="C216" s="2"/>
      <c r="D216" s="2"/>
      <c r="E216" s="2"/>
    </row>
    <row r="217" spans="1:5" ht="13.5" customHeight="1">
      <c r="A217" s="2"/>
      <c r="B217" s="104"/>
      <c r="C217" s="2"/>
      <c r="D217" s="2"/>
      <c r="E217" s="2"/>
    </row>
    <row r="218" spans="1:5" ht="13.5" customHeight="1">
      <c r="A218" s="2"/>
      <c r="B218" s="104"/>
      <c r="C218" s="2"/>
      <c r="D218" s="2"/>
      <c r="E218" s="2"/>
    </row>
    <row r="219" spans="1:5" ht="13.5" customHeight="1">
      <c r="A219" s="2"/>
      <c r="B219" s="104"/>
      <c r="C219" s="2"/>
      <c r="D219" s="2"/>
      <c r="E219" s="2"/>
    </row>
    <row r="220" spans="1:5" ht="13.5" customHeight="1">
      <c r="A220" s="2"/>
      <c r="B220" s="104"/>
      <c r="C220" s="2"/>
      <c r="D220" s="2"/>
      <c r="E220" s="2"/>
    </row>
    <row r="221" spans="1:5" ht="13.5" customHeight="1">
      <c r="A221" s="2"/>
      <c r="B221" s="104"/>
      <c r="C221" s="2"/>
      <c r="D221" s="2"/>
      <c r="E221" s="2"/>
    </row>
    <row r="222" spans="1:5" ht="13.5" customHeight="1">
      <c r="A222" s="2"/>
      <c r="B222" s="104"/>
      <c r="C222" s="2"/>
      <c r="D222" s="2"/>
      <c r="E222" s="2"/>
    </row>
    <row r="223" spans="1:5" ht="13.5" customHeight="1">
      <c r="A223" s="2"/>
      <c r="B223" s="104"/>
      <c r="C223" s="2"/>
      <c r="D223" s="2"/>
      <c r="E223" s="2"/>
    </row>
    <row r="224" spans="1:5" ht="13.5" customHeight="1">
      <c r="A224" s="2"/>
      <c r="B224" s="104"/>
      <c r="C224" s="2"/>
      <c r="D224" s="2"/>
      <c r="E224" s="2"/>
    </row>
    <row r="225" spans="1:5" ht="13.5" customHeight="1">
      <c r="A225" s="2"/>
      <c r="B225" s="104"/>
      <c r="C225" s="2"/>
      <c r="D225" s="2"/>
      <c r="E225" s="2"/>
    </row>
    <row r="226" spans="1:5" ht="13.5" customHeight="1">
      <c r="A226" s="2"/>
      <c r="B226" s="104"/>
      <c r="C226" s="2"/>
      <c r="D226" s="2"/>
      <c r="E226" s="2"/>
    </row>
    <row r="227" spans="1:5" ht="13.5" customHeight="1">
      <c r="A227" s="2"/>
      <c r="B227" s="104"/>
      <c r="C227" s="2"/>
      <c r="D227" s="2"/>
      <c r="E227" s="2"/>
    </row>
    <row r="228" spans="1:5" ht="13.5" customHeight="1">
      <c r="A228" s="2"/>
      <c r="B228" s="104"/>
      <c r="C228" s="2"/>
      <c r="D228" s="2"/>
      <c r="E228" s="2"/>
    </row>
    <row r="229" spans="1:5" ht="13.5" customHeight="1">
      <c r="A229" s="2"/>
      <c r="B229" s="104"/>
      <c r="C229" s="2"/>
      <c r="D229" s="2"/>
      <c r="E229" s="2"/>
    </row>
    <row r="230" spans="1:5" ht="12.75" customHeight="1"/>
    <row r="231" spans="1:5" ht="12.75" customHeight="1"/>
    <row r="232" spans="1:5" ht="12.75" customHeight="1"/>
    <row r="233" spans="1:5" ht="12.75" customHeight="1"/>
    <row r="234" spans="1:5" ht="12.75" customHeight="1"/>
    <row r="235" spans="1:5" ht="12.75" customHeight="1"/>
    <row r="236" spans="1:5" ht="12.75" customHeight="1"/>
    <row r="237" spans="1:5" ht="12.75" customHeight="1"/>
    <row r="238" spans="1:5" ht="12.75" customHeight="1"/>
    <row r="239" spans="1:5" ht="12.75" customHeight="1"/>
    <row r="240" spans="1:5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honeticPr fontId="25" type="noConversion"/>
  <conditionalFormatting sqref="B9">
    <cfRule type="expression" dxfId="35" priority="1">
      <formula>B9&lt;&gt;""</formula>
    </cfRule>
  </conditionalFormatting>
  <conditionalFormatting sqref="B9:B15">
    <cfRule type="expression" dxfId="34" priority="2">
      <formula>LEN(TRIM(B9))=0</formula>
    </cfRule>
  </conditionalFormatting>
  <conditionalFormatting sqref="B10 D10">
    <cfRule type="cellIs" dxfId="33" priority="3" operator="equal">
      <formula>"(city name)"</formula>
    </cfRule>
  </conditionalFormatting>
  <conditionalFormatting sqref="B10">
    <cfRule type="expression" dxfId="32" priority="4">
      <formula>B10&lt;&gt;"(city name)"</formula>
    </cfRule>
  </conditionalFormatting>
  <conditionalFormatting sqref="B11:B15">
    <cfRule type="expression" dxfId="31" priority="5">
      <formula>B11&lt;&gt;""</formula>
    </cfRule>
  </conditionalFormatting>
  <conditionalFormatting sqref="B16">
    <cfRule type="cellIs" dxfId="30" priority="6" operator="equal">
      <formula>"(as a devimal)"</formula>
    </cfRule>
    <cfRule type="expression" dxfId="29" priority="7">
      <formula>B16&lt;&gt;"(as a devimal)"</formula>
    </cfRule>
  </conditionalFormatting>
  <conditionalFormatting sqref="B21">
    <cfRule type="expression" dxfId="28" priority="8">
      <formula>LEN(TRIM(B21))=0</formula>
    </cfRule>
    <cfRule type="expression" dxfId="27" priority="9">
      <formula>B21&lt;&gt;""</formula>
    </cfRule>
  </conditionalFormatting>
  <conditionalFormatting sqref="B22">
    <cfRule type="cellIs" dxfId="26" priority="10" operator="equal">
      <formula>"(city name)"</formula>
    </cfRule>
    <cfRule type="expression" dxfId="25" priority="11">
      <formula>B22&lt;&gt;"(city name)"</formula>
    </cfRule>
  </conditionalFormatting>
  <conditionalFormatting sqref="B23 B25:B27">
    <cfRule type="expression" dxfId="24" priority="12">
      <formula>LEN(TRIM(B23))=0</formula>
    </cfRule>
    <cfRule type="expression" dxfId="23" priority="13">
      <formula>B23&lt;&gt;""</formula>
    </cfRule>
  </conditionalFormatting>
  <conditionalFormatting sqref="B28">
    <cfRule type="cellIs" dxfId="22" priority="14" operator="equal">
      <formula>"(as a devimal)"</formula>
    </cfRule>
    <cfRule type="expression" dxfId="21" priority="15">
      <formula>B28&lt;&gt;"(as a devimal)"</formula>
    </cfRule>
  </conditionalFormatting>
  <conditionalFormatting sqref="D9">
    <cfRule type="expression" dxfId="20" priority="16">
      <formula>LEN(TRIM(D9))=0</formula>
    </cfRule>
    <cfRule type="expression" dxfId="19" priority="17">
      <formula>D9&lt;&gt;""</formula>
    </cfRule>
  </conditionalFormatting>
  <conditionalFormatting sqref="D10">
    <cfRule type="expression" dxfId="18" priority="18">
      <formula>D10&lt;&gt;"(city name)"</formula>
    </cfRule>
  </conditionalFormatting>
  <conditionalFormatting sqref="D21">
    <cfRule type="expression" dxfId="17" priority="19">
      <formula>LEN(TRIM(D21))=0</formula>
    </cfRule>
    <cfRule type="expression" dxfId="16" priority="20">
      <formula>D21&lt;&gt;""</formula>
    </cfRule>
  </conditionalFormatting>
  <conditionalFormatting sqref="D22">
    <cfRule type="cellIs" dxfId="15" priority="21" operator="equal">
      <formula>"(city name)"</formula>
    </cfRule>
    <cfRule type="expression" dxfId="14" priority="22">
      <formula>D22&lt;&gt;"(city name)"</formula>
    </cfRule>
  </conditionalFormatting>
  <conditionalFormatting sqref="E8">
    <cfRule type="cellIs" dxfId="13" priority="23" operator="equal">
      <formula>"table No.(     )"</formula>
    </cfRule>
  </conditionalFormatting>
  <conditionalFormatting sqref="E11:E13">
    <cfRule type="expression" dxfId="12" priority="24">
      <formula>E11&lt;&gt;"(근거 자료)"</formula>
    </cfRule>
  </conditionalFormatting>
  <conditionalFormatting sqref="E11:E14">
    <cfRule type="containsText" dxfId="11" priority="25" operator="containsText" text="근거">
      <formula>NOT(ISERROR(SEARCH(("근거"),(E11))))</formula>
    </cfRule>
    <cfRule type="expression" dxfId="10" priority="26">
      <formula>LEN(TRIM(E11))=0</formula>
    </cfRule>
  </conditionalFormatting>
  <conditionalFormatting sqref="E16">
    <cfRule type="containsText" dxfId="9" priority="27" operator="containsText" text="근거">
      <formula>NOT(ISERROR(SEARCH(("근거"),(E16))))</formula>
    </cfRule>
    <cfRule type="expression" dxfId="8" priority="28">
      <formula>LEN(TRIM(E16))=0</formula>
    </cfRule>
    <cfRule type="expression" dxfId="7" priority="29">
      <formula>E16&lt;&gt;"(근거 자료)"</formula>
    </cfRule>
  </conditionalFormatting>
  <conditionalFormatting sqref="E20">
    <cfRule type="cellIs" dxfId="6" priority="30" operator="equal">
      <formula>"table No.(     )"</formula>
    </cfRule>
  </conditionalFormatting>
  <conditionalFormatting sqref="E23:E25">
    <cfRule type="expression" dxfId="5" priority="31">
      <formula>E23&lt;&gt;"(근거 자료)"</formula>
    </cfRule>
  </conditionalFormatting>
  <conditionalFormatting sqref="E23:E26">
    <cfRule type="containsText" dxfId="4" priority="32" operator="containsText" text="근거">
      <formula>NOT(ISERROR(SEARCH(("근거"),(E23))))</formula>
    </cfRule>
    <cfRule type="expression" dxfId="3" priority="33">
      <formula>LEN(TRIM(E23))=0</formula>
    </cfRule>
  </conditionalFormatting>
  <conditionalFormatting sqref="E28">
    <cfRule type="containsText" dxfId="2" priority="34" operator="containsText" text="근거">
      <formula>NOT(ISERROR(SEARCH(("근거"),(E28))))</formula>
    </cfRule>
    <cfRule type="expression" dxfId="1" priority="35">
      <formula>LEN(TRIM(E28))=0</formula>
    </cfRule>
    <cfRule type="expression" dxfId="0" priority="36">
      <formula>E28&lt;&gt;"(근거 자료)"</formula>
    </cfRule>
  </conditionalFormatting>
  <dataValidations count="1">
    <dataValidation type="list" allowBlank="1" showErrorMessage="1" sqref="B13 B25" xr:uid="{00000000-0002-0000-0200-000000000000}">
      <formula1>"Diesel,Natural gas (EU mix),Heavy fuel oil (HFO),Gasoline,Hard coal,Lignite,LPG,Methanol (fossil)"</formula1>
    </dataValidation>
  </dataValidations>
  <hyperlinks>
    <hyperlink ref="E11" r:id="rId1" xr:uid="{00000000-0004-0000-0200-000000000000}"/>
    <hyperlink ref="E14" r:id="rId2" xr:uid="{00000000-0004-0000-0200-000001000000}"/>
    <hyperlink ref="E15" r:id="rId3" xr:uid="{00000000-0004-0000-0200-000002000000}"/>
    <hyperlink ref="E26" r:id="rId4" xr:uid="{00000000-0004-0000-0200-000003000000}"/>
    <hyperlink ref="E27" r:id="rId5" xr:uid="{00000000-0004-0000-0200-000004000000}"/>
  </hyperlinks>
  <pageMargins left="0.7" right="0.7" top="0.75" bottom="0.75" header="0" footer="0"/>
  <pageSetup paperSize="9" orientation="portrait"/>
  <legacyDrawing r:id="rId6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1000"/>
  <sheetViews>
    <sheetView workbookViewId="0"/>
  </sheetViews>
  <sheetFormatPr defaultColWidth="12.6640625" defaultRowHeight="15" customHeight="1"/>
  <cols>
    <col min="1" max="1" width="58.109375" customWidth="1"/>
    <col min="2" max="2" width="11.77734375" customWidth="1"/>
    <col min="3" max="3" width="19.33203125" customWidth="1"/>
    <col min="4" max="4" width="41.21875" customWidth="1"/>
    <col min="5" max="26" width="11.109375" customWidth="1"/>
  </cols>
  <sheetData>
    <row r="1" spans="1:26" ht="13.5" customHeight="1">
      <c r="A1" s="5" t="s">
        <v>199</v>
      </c>
      <c r="B1" s="5"/>
      <c r="C1" s="5"/>
      <c r="D1" s="5"/>
      <c r="E1" s="5"/>
      <c r="F1" s="5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</row>
    <row r="2" spans="1:26" ht="13.5" customHeight="1">
      <c r="A2" s="5" t="s">
        <v>200</v>
      </c>
      <c r="B2" s="5" t="s">
        <v>201</v>
      </c>
      <c r="C2" s="5" t="s">
        <v>202</v>
      </c>
      <c r="D2" s="5" t="s">
        <v>203</v>
      </c>
      <c r="E2" s="5" t="s">
        <v>204</v>
      </c>
      <c r="F2" s="5"/>
    </row>
    <row r="3" spans="1:26" ht="15.75" customHeight="1">
      <c r="A3" s="5" t="s">
        <v>205</v>
      </c>
      <c r="B3" s="5"/>
      <c r="C3" s="5"/>
      <c r="D3" s="5"/>
      <c r="E3" s="5"/>
      <c r="F3" s="5"/>
    </row>
    <row r="4" spans="1:26" ht="15.75" customHeight="1">
      <c r="A4" s="104" t="s">
        <v>198</v>
      </c>
      <c r="B4" s="28">
        <v>95.1</v>
      </c>
      <c r="C4" s="2" t="s">
        <v>138</v>
      </c>
      <c r="D4" s="2" t="s">
        <v>206</v>
      </c>
      <c r="E4" s="54" t="s">
        <v>207</v>
      </c>
    </row>
    <row r="5" spans="1:26" ht="15.75" customHeight="1">
      <c r="A5" s="104" t="s">
        <v>208</v>
      </c>
      <c r="B5" s="28">
        <v>66</v>
      </c>
      <c r="C5" s="2" t="s">
        <v>138</v>
      </c>
      <c r="D5" s="2" t="s">
        <v>209</v>
      </c>
      <c r="E5" s="54" t="s">
        <v>207</v>
      </c>
    </row>
    <row r="6" spans="1:26" ht="15.75" customHeight="1">
      <c r="A6" s="104" t="s">
        <v>185</v>
      </c>
      <c r="B6" s="28">
        <v>94.2</v>
      </c>
      <c r="C6" s="2" t="s">
        <v>138</v>
      </c>
      <c r="D6" s="2" t="s">
        <v>210</v>
      </c>
      <c r="E6" s="54" t="s">
        <v>207</v>
      </c>
    </row>
    <row r="7" spans="1:26" ht="15.75" customHeight="1">
      <c r="A7" s="104" t="s">
        <v>211</v>
      </c>
      <c r="B7" s="28">
        <v>93.3</v>
      </c>
      <c r="C7" s="2" t="s">
        <v>138</v>
      </c>
      <c r="D7" s="2" t="s">
        <v>212</v>
      </c>
      <c r="E7" s="54" t="s">
        <v>207</v>
      </c>
    </row>
    <row r="8" spans="1:26" ht="15.75" customHeight="1">
      <c r="A8" s="104" t="s">
        <v>213</v>
      </c>
      <c r="B8" s="28">
        <v>112.3</v>
      </c>
      <c r="C8" s="2" t="s">
        <v>138</v>
      </c>
      <c r="D8" s="2" t="s">
        <v>214</v>
      </c>
      <c r="E8" s="54" t="s">
        <v>207</v>
      </c>
    </row>
    <row r="9" spans="1:26" ht="15.75" customHeight="1">
      <c r="A9" s="104" t="s">
        <v>215</v>
      </c>
      <c r="B9" s="28">
        <v>116.7</v>
      </c>
      <c r="C9" s="2" t="s">
        <v>138</v>
      </c>
      <c r="D9" s="2" t="s">
        <v>216</v>
      </c>
      <c r="E9" s="54" t="s">
        <v>207</v>
      </c>
    </row>
    <row r="10" spans="1:26" ht="15.75" customHeight="1">
      <c r="A10" s="104" t="s">
        <v>217</v>
      </c>
      <c r="B10" s="28">
        <v>66.3</v>
      </c>
      <c r="C10" s="2" t="s">
        <v>138</v>
      </c>
      <c r="D10" s="2" t="s">
        <v>218</v>
      </c>
      <c r="E10" s="54" t="s">
        <v>207</v>
      </c>
    </row>
    <row r="11" spans="1:26" ht="15.75" customHeight="1">
      <c r="A11" s="104" t="s">
        <v>219</v>
      </c>
      <c r="B11" s="28">
        <v>97.1</v>
      </c>
      <c r="C11" s="2" t="s">
        <v>138</v>
      </c>
      <c r="D11" s="2" t="s">
        <v>220</v>
      </c>
      <c r="E11" s="54" t="s">
        <v>221</v>
      </c>
    </row>
    <row r="12" spans="1:26" ht="15.75" customHeight="1">
      <c r="A12" s="5" t="s">
        <v>222</v>
      </c>
      <c r="B12" s="5"/>
      <c r="C12" s="5"/>
      <c r="D12" s="5"/>
      <c r="E12" s="5"/>
      <c r="F12" s="5"/>
    </row>
    <row r="13" spans="1:26" ht="15.75" customHeight="1">
      <c r="A13" s="104" t="s">
        <v>223</v>
      </c>
      <c r="B13" s="28">
        <v>0.81</v>
      </c>
      <c r="C13" s="2" t="s">
        <v>224</v>
      </c>
      <c r="D13" s="2" t="s">
        <v>225</v>
      </c>
      <c r="E13" s="54" t="s">
        <v>207</v>
      </c>
    </row>
    <row r="14" spans="1:26" ht="15.75" customHeight="1">
      <c r="A14" s="104" t="s">
        <v>197</v>
      </c>
      <c r="B14" s="28">
        <v>0.87</v>
      </c>
      <c r="C14" s="2" t="s">
        <v>224</v>
      </c>
      <c r="D14" s="2" t="s">
        <v>226</v>
      </c>
      <c r="E14" s="54" t="s">
        <v>207</v>
      </c>
    </row>
    <row r="15" spans="1:26" ht="15.75" customHeight="1">
      <c r="A15" s="104" t="s">
        <v>227</v>
      </c>
      <c r="B15" s="28">
        <v>0.84</v>
      </c>
      <c r="C15" s="2" t="s">
        <v>224</v>
      </c>
      <c r="D15" s="2" t="s">
        <v>228</v>
      </c>
      <c r="E15" s="54" t="s">
        <v>207</v>
      </c>
    </row>
    <row r="16" spans="1:26" ht="15.75" customHeight="1">
      <c r="A16" s="104" t="s">
        <v>229</v>
      </c>
      <c r="B16" s="28">
        <v>0.12</v>
      </c>
      <c r="C16" s="2" t="s">
        <v>224</v>
      </c>
      <c r="D16" s="2" t="s">
        <v>230</v>
      </c>
      <c r="E16" s="54" t="s">
        <v>207</v>
      </c>
    </row>
    <row r="17" spans="1:6" ht="15.75" customHeight="1">
      <c r="A17" s="104" t="s">
        <v>231</v>
      </c>
      <c r="B17" s="28">
        <v>0.16</v>
      </c>
      <c r="C17" s="2" t="s">
        <v>224</v>
      </c>
      <c r="D17" s="2" t="s">
        <v>232</v>
      </c>
      <c r="E17" s="54" t="s">
        <v>207</v>
      </c>
    </row>
    <row r="18" spans="1:6" ht="15.75" customHeight="1">
      <c r="A18" s="104" t="s">
        <v>233</v>
      </c>
      <c r="B18" s="28">
        <v>0.1</v>
      </c>
      <c r="C18" s="2" t="s">
        <v>224</v>
      </c>
      <c r="D18" s="2" t="s">
        <v>234</v>
      </c>
      <c r="E18" s="54" t="s">
        <v>207</v>
      </c>
    </row>
    <row r="19" spans="1:6" ht="15.75" customHeight="1">
      <c r="A19" s="104" t="s">
        <v>235</v>
      </c>
      <c r="B19" s="28">
        <v>0.32</v>
      </c>
      <c r="C19" s="2" t="s">
        <v>224</v>
      </c>
      <c r="D19" s="2" t="s">
        <v>236</v>
      </c>
      <c r="E19" s="54" t="s">
        <v>207</v>
      </c>
    </row>
    <row r="20" spans="1:6" ht="15.75" customHeight="1">
      <c r="A20" s="104" t="s">
        <v>237</v>
      </c>
      <c r="B20" s="28">
        <v>0.1</v>
      </c>
      <c r="C20" s="2" t="s">
        <v>224</v>
      </c>
      <c r="D20" s="2" t="s">
        <v>238</v>
      </c>
      <c r="E20" s="54" t="s">
        <v>207</v>
      </c>
    </row>
    <row r="21" spans="1:6" ht="15.75" customHeight="1">
      <c r="A21" s="104" t="s">
        <v>239</v>
      </c>
      <c r="B21" s="28">
        <v>0.25</v>
      </c>
      <c r="C21" s="2" t="s">
        <v>224</v>
      </c>
      <c r="D21" s="2" t="s">
        <v>240</v>
      </c>
      <c r="E21" s="54" t="s">
        <v>207</v>
      </c>
    </row>
    <row r="22" spans="1:6" ht="15.75" customHeight="1">
      <c r="A22" s="104" t="s">
        <v>241</v>
      </c>
      <c r="B22" s="28">
        <v>0.21</v>
      </c>
      <c r="C22" s="2" t="s">
        <v>224</v>
      </c>
      <c r="D22" s="2" t="s">
        <v>242</v>
      </c>
      <c r="E22" s="54" t="s">
        <v>207</v>
      </c>
    </row>
    <row r="23" spans="1:6" ht="15.75" customHeight="1">
      <c r="A23" s="5" t="s">
        <v>243</v>
      </c>
      <c r="B23" s="5"/>
      <c r="C23" s="5"/>
      <c r="D23" s="5"/>
      <c r="E23" s="5"/>
      <c r="F23" s="5"/>
    </row>
    <row r="24" spans="1:6" ht="15.75" customHeight="1">
      <c r="A24" s="104" t="s">
        <v>244</v>
      </c>
      <c r="B24" s="28">
        <v>529.70000000000005</v>
      </c>
      <c r="C24" s="2" t="s">
        <v>245</v>
      </c>
      <c r="D24" s="2" t="s">
        <v>246</v>
      </c>
      <c r="E24" s="54" t="s">
        <v>207</v>
      </c>
    </row>
    <row r="25" spans="1:6" ht="15.75" customHeight="1">
      <c r="A25" s="104" t="s">
        <v>247</v>
      </c>
      <c r="B25" s="28">
        <v>2425.5</v>
      </c>
      <c r="C25" s="2" t="s">
        <v>245</v>
      </c>
      <c r="D25" s="2" t="s">
        <v>248</v>
      </c>
      <c r="E25" s="54" t="s">
        <v>207</v>
      </c>
    </row>
    <row r="26" spans="1:6" ht="15.75" customHeight="1">
      <c r="A26" s="104" t="s">
        <v>249</v>
      </c>
      <c r="B26" s="28">
        <v>217.5</v>
      </c>
      <c r="C26" s="2" t="s">
        <v>245</v>
      </c>
      <c r="D26" s="2" t="s">
        <v>250</v>
      </c>
      <c r="E26" s="54" t="s">
        <v>207</v>
      </c>
    </row>
    <row r="27" spans="1:6" ht="15.75" customHeight="1">
      <c r="A27" s="104" t="s">
        <v>251</v>
      </c>
      <c r="B27" s="28">
        <v>3124.7</v>
      </c>
      <c r="C27" s="2" t="s">
        <v>245</v>
      </c>
      <c r="D27" s="2" t="s">
        <v>252</v>
      </c>
      <c r="E27" s="54" t="s">
        <v>207</v>
      </c>
    </row>
    <row r="28" spans="1:6" ht="15.75" customHeight="1">
      <c r="A28" s="104" t="s">
        <v>253</v>
      </c>
      <c r="B28" s="28">
        <v>80.5</v>
      </c>
      <c r="C28" s="2" t="s">
        <v>245</v>
      </c>
      <c r="D28" s="2" t="s">
        <v>254</v>
      </c>
      <c r="E28" s="54" t="s">
        <v>207</v>
      </c>
    </row>
    <row r="29" spans="1:6" ht="15.75" customHeight="1">
      <c r="A29" s="104" t="s">
        <v>255</v>
      </c>
      <c r="B29" s="28">
        <v>199.8</v>
      </c>
      <c r="C29" s="2" t="s">
        <v>245</v>
      </c>
      <c r="D29" s="2" t="s">
        <v>256</v>
      </c>
      <c r="E29" s="54" t="s">
        <v>207</v>
      </c>
    </row>
    <row r="30" spans="1:6" ht="15.75" customHeight="1">
      <c r="A30" s="104" t="s">
        <v>257</v>
      </c>
      <c r="B30" s="28">
        <v>1193.2</v>
      </c>
      <c r="C30" s="2" t="s">
        <v>245</v>
      </c>
      <c r="D30" s="2" t="s">
        <v>258</v>
      </c>
      <c r="E30" s="54" t="s">
        <v>207</v>
      </c>
    </row>
    <row r="31" spans="1:6" ht="15.75" customHeight="1">
      <c r="A31" s="104" t="s">
        <v>259</v>
      </c>
      <c r="B31" s="28">
        <v>56.4</v>
      </c>
      <c r="C31" s="2" t="s">
        <v>245</v>
      </c>
      <c r="D31" s="2" t="s">
        <v>260</v>
      </c>
      <c r="E31" s="54" t="s">
        <v>207</v>
      </c>
    </row>
    <row r="32" spans="1:6" ht="15.75" customHeight="1">
      <c r="A32" s="104" t="s">
        <v>261</v>
      </c>
      <c r="B32" s="28">
        <v>2351.3000000000002</v>
      </c>
      <c r="C32" s="2" t="s">
        <v>245</v>
      </c>
      <c r="D32" s="2" t="s">
        <v>262</v>
      </c>
      <c r="E32" s="54" t="s">
        <v>207</v>
      </c>
    </row>
    <row r="33" spans="1:6" ht="15.75" customHeight="1">
      <c r="A33" s="104" t="s">
        <v>263</v>
      </c>
      <c r="B33" s="28">
        <v>1245.0999999999999</v>
      </c>
      <c r="C33" s="2" t="s">
        <v>245</v>
      </c>
      <c r="D33" s="2" t="s">
        <v>262</v>
      </c>
      <c r="E33" s="54" t="s">
        <v>207</v>
      </c>
    </row>
    <row r="34" spans="1:6" ht="15.75" customHeight="1">
      <c r="A34" s="5" t="s">
        <v>264</v>
      </c>
      <c r="B34" s="5"/>
      <c r="C34" s="5"/>
      <c r="D34" s="5"/>
      <c r="E34" s="5"/>
      <c r="F34" s="5"/>
    </row>
    <row r="35" spans="1:6" ht="15.75" customHeight="1">
      <c r="A35" s="104" t="s">
        <v>265</v>
      </c>
      <c r="B35" s="28">
        <v>0.36</v>
      </c>
      <c r="C35" s="2" t="s">
        <v>266</v>
      </c>
      <c r="D35" s="2" t="s">
        <v>267</v>
      </c>
      <c r="E35" s="54" t="s">
        <v>207</v>
      </c>
    </row>
    <row r="36" spans="1:6" ht="15.75" customHeight="1">
      <c r="A36" s="104" t="s">
        <v>268</v>
      </c>
      <c r="B36" s="28">
        <v>0.36</v>
      </c>
      <c r="C36" s="2" t="s">
        <v>266</v>
      </c>
      <c r="D36" s="2" t="s">
        <v>269</v>
      </c>
      <c r="E36" s="54" t="s">
        <v>207</v>
      </c>
    </row>
    <row r="37" spans="1:6" ht="15.75" customHeight="1">
      <c r="A37" s="104" t="s">
        <v>270</v>
      </c>
      <c r="B37" s="28">
        <v>8.92</v>
      </c>
      <c r="C37" s="2" t="s">
        <v>266</v>
      </c>
      <c r="D37" s="2" t="s">
        <v>271</v>
      </c>
      <c r="E37" s="54" t="s">
        <v>207</v>
      </c>
    </row>
    <row r="38" spans="1:6" ht="15.75" customHeight="1">
      <c r="A38" s="104" t="s">
        <v>272</v>
      </c>
      <c r="B38" s="28">
        <v>0.41</v>
      </c>
      <c r="C38" s="2" t="s">
        <v>266</v>
      </c>
      <c r="D38" s="2" t="s">
        <v>273</v>
      </c>
      <c r="E38" s="54" t="s">
        <v>207</v>
      </c>
    </row>
    <row r="39" spans="1:6" ht="15.75" customHeight="1">
      <c r="A39" s="104" t="s">
        <v>274</v>
      </c>
      <c r="B39" s="28">
        <v>0.25</v>
      </c>
      <c r="C39" s="2" t="s">
        <v>266</v>
      </c>
      <c r="D39" s="2" t="s">
        <v>273</v>
      </c>
      <c r="E39" s="54" t="s">
        <v>207</v>
      </c>
    </row>
    <row r="40" spans="1:6" ht="15.75" customHeight="1">
      <c r="A40" s="104" t="s">
        <v>275</v>
      </c>
      <c r="B40" s="28">
        <v>1.27</v>
      </c>
      <c r="C40" s="2" t="s">
        <v>266</v>
      </c>
      <c r="D40" s="2" t="s">
        <v>276</v>
      </c>
      <c r="E40" s="54" t="s">
        <v>207</v>
      </c>
    </row>
    <row r="41" spans="1:6" ht="15.75" customHeight="1">
      <c r="A41" s="104" t="s">
        <v>277</v>
      </c>
      <c r="B41" s="28">
        <v>1.53</v>
      </c>
      <c r="C41" s="2" t="s">
        <v>266</v>
      </c>
      <c r="D41" s="2" t="s">
        <v>278</v>
      </c>
      <c r="E41" s="54" t="s">
        <v>207</v>
      </c>
    </row>
    <row r="42" spans="1:6" ht="15.75" customHeight="1">
      <c r="A42" s="5" t="s">
        <v>279</v>
      </c>
      <c r="B42" s="5"/>
      <c r="C42" s="5"/>
      <c r="D42" s="5"/>
      <c r="E42" s="5"/>
      <c r="F42" s="5"/>
    </row>
    <row r="43" spans="1:6" ht="15.75" customHeight="1">
      <c r="A43" s="104" t="s">
        <v>280</v>
      </c>
      <c r="B43" s="28">
        <v>298</v>
      </c>
      <c r="C43" s="2" t="s">
        <v>281</v>
      </c>
      <c r="D43" s="2" t="s">
        <v>282</v>
      </c>
      <c r="E43" s="54" t="s">
        <v>207</v>
      </c>
    </row>
    <row r="44" spans="1:6" ht="15.75" customHeight="1">
      <c r="A44" s="104" t="s">
        <v>283</v>
      </c>
      <c r="B44" s="28">
        <v>388</v>
      </c>
      <c r="C44" s="2" t="s">
        <v>281</v>
      </c>
      <c r="D44" s="2" t="s">
        <v>284</v>
      </c>
      <c r="E44" s="54" t="s">
        <v>207</v>
      </c>
    </row>
    <row r="45" spans="1:6" ht="15.75" customHeight="1">
      <c r="A45" s="104" t="s">
        <v>285</v>
      </c>
      <c r="B45" s="28">
        <v>417</v>
      </c>
      <c r="C45" s="2" t="s">
        <v>281</v>
      </c>
      <c r="D45" s="2" t="s">
        <v>286</v>
      </c>
      <c r="E45" s="54" t="s">
        <v>207</v>
      </c>
    </row>
    <row r="46" spans="1:6" ht="15.75" customHeight="1">
      <c r="A46" s="104" t="s">
        <v>287</v>
      </c>
      <c r="B46" s="28">
        <v>82</v>
      </c>
      <c r="C46" s="2" t="s">
        <v>281</v>
      </c>
      <c r="D46" s="2" t="s">
        <v>288</v>
      </c>
      <c r="E46" s="54" t="s">
        <v>207</v>
      </c>
    </row>
    <row r="47" spans="1:6" ht="15.75" customHeight="1">
      <c r="A47" s="104" t="s">
        <v>289</v>
      </c>
      <c r="B47" s="28">
        <v>720</v>
      </c>
      <c r="C47" s="2" t="s">
        <v>281</v>
      </c>
      <c r="D47" s="2" t="s">
        <v>290</v>
      </c>
      <c r="E47" s="54" t="s">
        <v>207</v>
      </c>
    </row>
    <row r="48" spans="1:6" ht="15.75" customHeight="1">
      <c r="A48" s="104" t="s">
        <v>291</v>
      </c>
      <c r="B48" s="28">
        <v>25</v>
      </c>
      <c r="C48" s="2" t="s">
        <v>281</v>
      </c>
      <c r="D48" s="2" t="s">
        <v>292</v>
      </c>
      <c r="E48" s="54" t="s">
        <v>207</v>
      </c>
    </row>
    <row r="49" spans="1:6" ht="15.75" customHeight="1">
      <c r="A49" s="104" t="s">
        <v>293</v>
      </c>
      <c r="B49" s="28">
        <v>251</v>
      </c>
      <c r="C49" s="2" t="s">
        <v>281</v>
      </c>
      <c r="D49" s="2" t="s">
        <v>294</v>
      </c>
      <c r="E49" s="54" t="s">
        <v>207</v>
      </c>
    </row>
    <row r="50" spans="1:6" ht="15.75" customHeight="1">
      <c r="A50" s="104" t="s">
        <v>295</v>
      </c>
      <c r="B50" s="28">
        <v>333</v>
      </c>
      <c r="C50" s="2" t="s">
        <v>281</v>
      </c>
      <c r="D50" s="2" t="s">
        <v>296</v>
      </c>
      <c r="E50" s="54" t="s">
        <v>207</v>
      </c>
    </row>
    <row r="51" spans="1:6" ht="15.75" customHeight="1">
      <c r="A51" s="104" t="s">
        <v>297</v>
      </c>
      <c r="B51" s="28">
        <v>215</v>
      </c>
      <c r="C51" s="2" t="s">
        <v>281</v>
      </c>
      <c r="D51" s="2" t="s">
        <v>298</v>
      </c>
      <c r="E51" s="54" t="s">
        <v>207</v>
      </c>
    </row>
    <row r="52" spans="1:6" ht="15.75" customHeight="1">
      <c r="A52" s="104" t="s">
        <v>299</v>
      </c>
      <c r="B52" s="28">
        <v>280</v>
      </c>
      <c r="C52" s="2" t="s">
        <v>281</v>
      </c>
      <c r="D52" s="2" t="s">
        <v>300</v>
      </c>
      <c r="E52" s="54" t="s">
        <v>207</v>
      </c>
    </row>
    <row r="53" spans="1:6" ht="15.75" customHeight="1">
      <c r="A53" s="5" t="s">
        <v>301</v>
      </c>
      <c r="B53" s="5"/>
      <c r="C53" s="5"/>
      <c r="D53" s="5"/>
      <c r="E53" s="5"/>
      <c r="F53" s="5"/>
    </row>
    <row r="54" spans="1:6" ht="15.75" customHeight="1">
      <c r="A54" s="104" t="s">
        <v>302</v>
      </c>
      <c r="B54" s="28">
        <v>0.97</v>
      </c>
      <c r="C54" s="2" t="s">
        <v>303</v>
      </c>
      <c r="D54" s="2" t="s">
        <v>304</v>
      </c>
      <c r="E54" s="54" t="s">
        <v>207</v>
      </c>
    </row>
    <row r="55" spans="1:6" ht="15.75" customHeight="1">
      <c r="A55" s="104" t="s">
        <v>305</v>
      </c>
      <c r="B55" s="28">
        <v>0.97</v>
      </c>
      <c r="C55" s="2" t="s">
        <v>303</v>
      </c>
      <c r="D55" s="2" t="s">
        <v>306</v>
      </c>
      <c r="E55" s="54" t="s">
        <v>207</v>
      </c>
    </row>
    <row r="56" spans="1:6" ht="15.75" customHeight="1">
      <c r="A56" s="104" t="s">
        <v>307</v>
      </c>
      <c r="B56" s="28">
        <v>0.97</v>
      </c>
      <c r="C56" s="2" t="s">
        <v>303</v>
      </c>
      <c r="D56" s="2" t="s">
        <v>308</v>
      </c>
      <c r="E56" s="54" t="s">
        <v>207</v>
      </c>
    </row>
    <row r="57" spans="1:6" ht="13.5" customHeight="1">
      <c r="A57" s="5" t="s">
        <v>309</v>
      </c>
      <c r="B57" s="5"/>
      <c r="C57" s="5"/>
      <c r="D57" s="5"/>
      <c r="E57" s="5"/>
      <c r="F57" s="5"/>
    </row>
    <row r="58" spans="1:6" ht="13.5" customHeight="1">
      <c r="A58" s="5" t="s">
        <v>200</v>
      </c>
      <c r="B58" s="5" t="s">
        <v>310</v>
      </c>
      <c r="C58" s="5" t="s">
        <v>311</v>
      </c>
      <c r="D58" s="5" t="s">
        <v>203</v>
      </c>
      <c r="E58" s="5" t="s">
        <v>204</v>
      </c>
      <c r="F58" s="5"/>
    </row>
    <row r="59" spans="1:6" ht="15.75" customHeight="1">
      <c r="A59" s="5" t="s">
        <v>312</v>
      </c>
      <c r="B59" s="5"/>
      <c r="C59" s="5"/>
      <c r="D59" s="5"/>
      <c r="E59" s="5"/>
      <c r="F59" s="5"/>
    </row>
    <row r="60" spans="1:6" ht="15.75" customHeight="1">
      <c r="A60" s="104" t="s">
        <v>198</v>
      </c>
      <c r="B60" s="28">
        <v>43.1</v>
      </c>
      <c r="C60" s="28">
        <v>832</v>
      </c>
      <c r="D60" s="2" t="s">
        <v>313</v>
      </c>
      <c r="E60" s="54" t="s">
        <v>207</v>
      </c>
    </row>
    <row r="61" spans="1:6" ht="15.75" customHeight="1">
      <c r="A61" s="104" t="s">
        <v>211</v>
      </c>
      <c r="B61" s="28">
        <v>43.2</v>
      </c>
      <c r="C61" s="28">
        <v>745</v>
      </c>
      <c r="D61" s="2" t="s">
        <v>212</v>
      </c>
      <c r="E61" s="54" t="s">
        <v>207</v>
      </c>
    </row>
    <row r="62" spans="1:6" ht="15.75" customHeight="1">
      <c r="A62" s="104" t="s">
        <v>185</v>
      </c>
      <c r="B62" s="28">
        <v>40.5</v>
      </c>
      <c r="C62" s="28">
        <v>970</v>
      </c>
      <c r="D62" s="2" t="s">
        <v>314</v>
      </c>
      <c r="E62" s="54" t="s">
        <v>207</v>
      </c>
    </row>
    <row r="63" spans="1:6" ht="15.75" customHeight="1">
      <c r="A63" s="104" t="s">
        <v>315</v>
      </c>
      <c r="B63" s="28">
        <v>37.200000000000003</v>
      </c>
      <c r="C63" s="28">
        <v>890</v>
      </c>
      <c r="D63" s="2" t="s">
        <v>316</v>
      </c>
      <c r="E63" s="54" t="s">
        <v>207</v>
      </c>
    </row>
    <row r="64" spans="1:6" ht="15.75" customHeight="1">
      <c r="A64" s="104" t="s">
        <v>317</v>
      </c>
      <c r="B64" s="28">
        <v>44</v>
      </c>
      <c r="C64" s="2" t="s">
        <v>318</v>
      </c>
      <c r="D64" s="2" t="s">
        <v>319</v>
      </c>
      <c r="E64" s="54" t="s">
        <v>207</v>
      </c>
    </row>
    <row r="65" spans="1:6" ht="15.75" customHeight="1">
      <c r="A65" s="104" t="s">
        <v>320</v>
      </c>
      <c r="B65" s="28">
        <v>26.81</v>
      </c>
      <c r="C65" s="28">
        <v>794</v>
      </c>
      <c r="D65" s="2" t="s">
        <v>321</v>
      </c>
      <c r="E65" s="54" t="s">
        <v>207</v>
      </c>
    </row>
    <row r="66" spans="1:6" ht="15.75" customHeight="1">
      <c r="A66" s="104" t="s">
        <v>322</v>
      </c>
      <c r="B66" s="28">
        <v>19.95</v>
      </c>
      <c r="C66" s="28">
        <v>793</v>
      </c>
      <c r="D66" s="2" t="s">
        <v>323</v>
      </c>
      <c r="E66" s="54" t="s">
        <v>207</v>
      </c>
    </row>
    <row r="67" spans="1:6" ht="15.75" customHeight="1">
      <c r="A67" s="104" t="s">
        <v>324</v>
      </c>
      <c r="B67" s="28">
        <v>28.4</v>
      </c>
      <c r="C67" s="28">
        <v>670</v>
      </c>
      <c r="D67" s="2" t="s">
        <v>325</v>
      </c>
      <c r="E67" s="54" t="s">
        <v>207</v>
      </c>
    </row>
    <row r="68" spans="1:6" ht="15.75" customHeight="1">
      <c r="A68" s="104" t="s">
        <v>326</v>
      </c>
      <c r="B68" s="28">
        <v>44</v>
      </c>
      <c r="C68" s="28">
        <v>780</v>
      </c>
      <c r="D68" s="2" t="s">
        <v>327</v>
      </c>
      <c r="E68" s="54" t="s">
        <v>207</v>
      </c>
    </row>
    <row r="69" spans="1:6" ht="15.75" customHeight="1">
      <c r="A69" s="5" t="s">
        <v>328</v>
      </c>
      <c r="B69" s="5"/>
      <c r="C69" s="5"/>
      <c r="D69" s="5"/>
      <c r="E69" s="5"/>
      <c r="F69" s="5"/>
    </row>
    <row r="70" spans="1:6" ht="15.75" customHeight="1">
      <c r="A70" s="104" t="s">
        <v>329</v>
      </c>
      <c r="B70" s="28">
        <v>49.2</v>
      </c>
      <c r="C70" s="2" t="s">
        <v>318</v>
      </c>
      <c r="D70" s="2" t="s">
        <v>330</v>
      </c>
      <c r="E70" s="54" t="s">
        <v>207</v>
      </c>
    </row>
    <row r="71" spans="1:6" ht="15.75" customHeight="1">
      <c r="A71" s="104" t="s">
        <v>217</v>
      </c>
      <c r="B71" s="28">
        <v>46</v>
      </c>
      <c r="C71" s="2" t="s">
        <v>318</v>
      </c>
      <c r="D71" s="2" t="s">
        <v>331</v>
      </c>
      <c r="E71" s="54" t="s">
        <v>207</v>
      </c>
    </row>
    <row r="72" spans="1:6" ht="15.75" customHeight="1">
      <c r="A72" s="104" t="s">
        <v>332</v>
      </c>
      <c r="B72" s="28">
        <v>50</v>
      </c>
      <c r="C72" s="2" t="s">
        <v>318</v>
      </c>
      <c r="D72" s="2" t="s">
        <v>333</v>
      </c>
      <c r="E72" s="54" t="s">
        <v>207</v>
      </c>
    </row>
    <row r="73" spans="1:6" ht="13.5" customHeight="1">
      <c r="A73" s="5" t="s">
        <v>334</v>
      </c>
      <c r="B73" s="5"/>
      <c r="C73" s="5"/>
      <c r="D73" s="5"/>
      <c r="E73" s="5"/>
      <c r="F73" s="5"/>
    </row>
    <row r="74" spans="1:6" ht="12.75" customHeight="1">
      <c r="A74" s="104" t="s">
        <v>335</v>
      </c>
      <c r="B74" s="28">
        <v>37</v>
      </c>
      <c r="C74" s="28">
        <v>920</v>
      </c>
      <c r="D74" s="2" t="s">
        <v>336</v>
      </c>
      <c r="E74" s="54" t="s">
        <v>207</v>
      </c>
    </row>
    <row r="75" spans="1:6" ht="13.5" customHeight="1">
      <c r="A75" s="104" t="s">
        <v>337</v>
      </c>
      <c r="B75" s="28">
        <v>37</v>
      </c>
      <c r="C75" s="28">
        <v>920</v>
      </c>
      <c r="D75" s="2" t="s">
        <v>338</v>
      </c>
      <c r="E75" s="54" t="s">
        <v>207</v>
      </c>
    </row>
    <row r="76" spans="1:6" ht="13.5" customHeight="1">
      <c r="A76" s="104" t="s">
        <v>339</v>
      </c>
      <c r="B76" s="28">
        <v>37</v>
      </c>
      <c r="C76" s="28">
        <v>920</v>
      </c>
      <c r="D76" s="2" t="s">
        <v>340</v>
      </c>
      <c r="E76" s="54" t="s">
        <v>207</v>
      </c>
    </row>
    <row r="77" spans="1:6" ht="13.5" customHeight="1">
      <c r="A77" s="104" t="s">
        <v>341</v>
      </c>
      <c r="B77" s="28">
        <v>37</v>
      </c>
      <c r="C77" s="28">
        <v>920</v>
      </c>
      <c r="D77" s="2" t="s">
        <v>342</v>
      </c>
      <c r="E77" s="54" t="s">
        <v>207</v>
      </c>
    </row>
    <row r="78" spans="1:6" ht="13.5" customHeight="1">
      <c r="A78" s="104" t="s">
        <v>343</v>
      </c>
      <c r="B78" s="28">
        <v>37</v>
      </c>
      <c r="C78" s="2" t="s">
        <v>318</v>
      </c>
      <c r="D78" s="2" t="s">
        <v>344</v>
      </c>
      <c r="E78" s="54" t="s">
        <v>207</v>
      </c>
    </row>
    <row r="79" spans="1:6" ht="13.5" customHeight="1">
      <c r="A79" s="104" t="s">
        <v>345</v>
      </c>
      <c r="B79" s="28">
        <v>38.799999999999997</v>
      </c>
      <c r="C79" s="2" t="s">
        <v>318</v>
      </c>
      <c r="D79" s="2" t="s">
        <v>346</v>
      </c>
      <c r="E79" s="54" t="s">
        <v>207</v>
      </c>
    </row>
    <row r="80" spans="1:6" ht="13.5" customHeight="1">
      <c r="A80" s="104" t="s">
        <v>347</v>
      </c>
      <c r="B80" s="28">
        <v>37</v>
      </c>
      <c r="C80" s="2" t="s">
        <v>318</v>
      </c>
      <c r="D80" s="2" t="s">
        <v>348</v>
      </c>
      <c r="E80" s="54" t="s">
        <v>207</v>
      </c>
    </row>
    <row r="81" spans="1:6" ht="13.5" customHeight="1">
      <c r="A81" s="104" t="s">
        <v>349</v>
      </c>
      <c r="B81" s="28">
        <v>37</v>
      </c>
      <c r="C81" s="2" t="s">
        <v>318</v>
      </c>
      <c r="D81" s="2" t="s">
        <v>350</v>
      </c>
      <c r="E81" s="54" t="s">
        <v>207</v>
      </c>
    </row>
    <row r="82" spans="1:6" ht="12.75" customHeight="1">
      <c r="A82" s="5" t="s">
        <v>351</v>
      </c>
      <c r="B82" s="5"/>
      <c r="C82" s="5"/>
      <c r="D82" s="5"/>
      <c r="E82" s="5"/>
      <c r="F82" s="5"/>
    </row>
    <row r="83" spans="1:6" ht="13.5" customHeight="1">
      <c r="A83" s="104" t="s">
        <v>352</v>
      </c>
      <c r="B83" s="28">
        <v>27</v>
      </c>
      <c r="C83" s="2" t="s">
        <v>318</v>
      </c>
      <c r="D83" s="2" t="s">
        <v>353</v>
      </c>
      <c r="E83" s="54" t="s">
        <v>207</v>
      </c>
    </row>
    <row r="84" spans="1:6" ht="13.5" customHeight="1">
      <c r="A84" s="104" t="s">
        <v>354</v>
      </c>
      <c r="B84" s="28">
        <v>23</v>
      </c>
      <c r="C84" s="2" t="s">
        <v>318</v>
      </c>
      <c r="D84" s="2" t="s">
        <v>353</v>
      </c>
      <c r="E84" s="54" t="s">
        <v>207</v>
      </c>
    </row>
    <row r="85" spans="1:6" ht="13.5" customHeight="1">
      <c r="A85" s="104" t="s">
        <v>355</v>
      </c>
      <c r="B85" s="28">
        <v>27.2</v>
      </c>
      <c r="C85" s="2" t="s">
        <v>318</v>
      </c>
      <c r="D85" s="2" t="s">
        <v>353</v>
      </c>
      <c r="E85" s="54" t="s">
        <v>207</v>
      </c>
    </row>
    <row r="86" spans="1:6" ht="13.5" customHeight="1">
      <c r="A86" s="104" t="s">
        <v>356</v>
      </c>
      <c r="B86" s="28">
        <v>17.3</v>
      </c>
      <c r="C86" s="2" t="s">
        <v>318</v>
      </c>
      <c r="D86" s="2" t="s">
        <v>357</v>
      </c>
      <c r="E86" s="54" t="s">
        <v>207</v>
      </c>
    </row>
    <row r="87" spans="1:6" ht="13.5" customHeight="1">
      <c r="A87" s="104" t="s">
        <v>358</v>
      </c>
      <c r="B87" s="28">
        <v>17</v>
      </c>
      <c r="C87" s="2" t="s">
        <v>318</v>
      </c>
      <c r="D87" s="2" t="s">
        <v>357</v>
      </c>
      <c r="E87" s="54" t="s">
        <v>207</v>
      </c>
    </row>
    <row r="88" spans="1:6" ht="13.5" customHeight="1">
      <c r="A88" s="104" t="s">
        <v>359</v>
      </c>
      <c r="B88" s="28">
        <v>16.3</v>
      </c>
      <c r="C88" s="2" t="s">
        <v>318</v>
      </c>
      <c r="D88" s="2" t="s">
        <v>357</v>
      </c>
      <c r="E88" s="54" t="s">
        <v>207</v>
      </c>
    </row>
    <row r="89" spans="1:6" ht="13.5" customHeight="1">
      <c r="A89" s="104" t="s">
        <v>360</v>
      </c>
      <c r="B89" s="28">
        <v>19.600000000000001</v>
      </c>
      <c r="C89" s="2" t="s">
        <v>318</v>
      </c>
      <c r="D89" s="2" t="s">
        <v>357</v>
      </c>
      <c r="E89" s="54" t="s">
        <v>207</v>
      </c>
    </row>
    <row r="90" spans="1:6" ht="13.5" customHeight="1">
      <c r="A90" s="104" t="s">
        <v>361</v>
      </c>
      <c r="B90" s="28">
        <v>24</v>
      </c>
      <c r="C90" s="2" t="s">
        <v>318</v>
      </c>
      <c r="D90" s="2" t="s">
        <v>362</v>
      </c>
      <c r="E90" s="54" t="s">
        <v>207</v>
      </c>
    </row>
    <row r="91" spans="1:6" ht="13.5" customHeight="1">
      <c r="A91" s="5" t="s">
        <v>363</v>
      </c>
      <c r="B91" s="5"/>
      <c r="C91" s="5"/>
      <c r="D91" s="5"/>
      <c r="E91" s="5"/>
      <c r="F91" s="5"/>
    </row>
    <row r="92" spans="1:6" ht="13.5" customHeight="1">
      <c r="A92" s="104" t="s">
        <v>364</v>
      </c>
      <c r="B92" s="28">
        <v>16</v>
      </c>
      <c r="C92" s="2" t="s">
        <v>318</v>
      </c>
      <c r="D92" s="2" t="s">
        <v>365</v>
      </c>
      <c r="E92" s="54" t="s">
        <v>207</v>
      </c>
    </row>
    <row r="93" spans="1:6" ht="12.75" customHeight="1">
      <c r="A93" s="104" t="s">
        <v>366</v>
      </c>
      <c r="B93" s="28">
        <v>18.399999999999999</v>
      </c>
      <c r="C93" s="2" t="s">
        <v>318</v>
      </c>
      <c r="D93" s="2" t="s">
        <v>367</v>
      </c>
      <c r="E93" s="54" t="s">
        <v>207</v>
      </c>
    </row>
    <row r="94" spans="1:6" ht="13.5" customHeight="1">
      <c r="A94" s="104" t="s">
        <v>368</v>
      </c>
      <c r="B94" s="28">
        <v>19.100000000000001</v>
      </c>
      <c r="C94" s="2" t="s">
        <v>318</v>
      </c>
      <c r="D94" s="2" t="s">
        <v>367</v>
      </c>
      <c r="E94" s="54" t="s">
        <v>207</v>
      </c>
    </row>
    <row r="95" spans="1:6" ht="13.5" customHeight="1">
      <c r="A95" s="104" t="s">
        <v>369</v>
      </c>
      <c r="B95" s="28">
        <v>18.5</v>
      </c>
      <c r="C95" s="28">
        <v>570</v>
      </c>
      <c r="D95" s="2" t="s">
        <v>370</v>
      </c>
      <c r="E95" s="54" t="s">
        <v>207</v>
      </c>
    </row>
    <row r="96" spans="1:6" ht="13.5" customHeight="1">
      <c r="A96" s="104" t="s">
        <v>371</v>
      </c>
      <c r="B96" s="28">
        <v>18.100000000000001</v>
      </c>
      <c r="C96" s="2" t="s">
        <v>318</v>
      </c>
      <c r="D96" s="2" t="s">
        <v>372</v>
      </c>
      <c r="E96" s="54" t="s">
        <v>207</v>
      </c>
    </row>
    <row r="97" spans="1:5" ht="13.5" customHeight="1">
      <c r="A97" s="104" t="s">
        <v>373</v>
      </c>
      <c r="B97" s="28">
        <v>16.100000000000001</v>
      </c>
      <c r="C97" s="2" t="s">
        <v>318</v>
      </c>
      <c r="D97" s="2" t="s">
        <v>372</v>
      </c>
      <c r="E97" s="54" t="s">
        <v>207</v>
      </c>
    </row>
    <row r="98" spans="1:5" ht="13.5" customHeight="1">
      <c r="A98" s="104" t="s">
        <v>374</v>
      </c>
      <c r="B98" s="28">
        <v>17.2</v>
      </c>
      <c r="C98" s="2" t="s">
        <v>318</v>
      </c>
      <c r="D98" s="2" t="s">
        <v>375</v>
      </c>
      <c r="E98" s="54" t="s">
        <v>207</v>
      </c>
    </row>
    <row r="99" spans="1:5" ht="13.5" customHeight="1">
      <c r="A99" s="104" t="s">
        <v>376</v>
      </c>
      <c r="B99" s="28">
        <v>19</v>
      </c>
      <c r="C99" s="28">
        <v>650</v>
      </c>
      <c r="D99" s="2" t="s">
        <v>377</v>
      </c>
      <c r="E99" s="54" t="s">
        <v>207</v>
      </c>
    </row>
    <row r="100" spans="1:5" ht="13.5" customHeight="1">
      <c r="A100" s="104" t="s">
        <v>378</v>
      </c>
      <c r="B100" s="28">
        <v>19</v>
      </c>
      <c r="C100" s="28">
        <v>155</v>
      </c>
      <c r="D100" s="2" t="s">
        <v>377</v>
      </c>
      <c r="E100" s="54" t="s">
        <v>207</v>
      </c>
    </row>
    <row r="101" spans="1:5" ht="13.5" customHeight="1">
      <c r="A101" s="104" t="s">
        <v>379</v>
      </c>
      <c r="B101" s="28">
        <v>17</v>
      </c>
      <c r="C101" s="2" t="s">
        <v>318</v>
      </c>
      <c r="D101" s="2" t="s">
        <v>380</v>
      </c>
      <c r="E101" s="54" t="s">
        <v>207</v>
      </c>
    </row>
    <row r="102" spans="1:5" ht="13.5" customHeight="1">
      <c r="A102" s="104"/>
      <c r="B102" s="2"/>
      <c r="C102" s="2"/>
      <c r="D102" s="2"/>
    </row>
    <row r="103" spans="1:5" ht="13.5" customHeight="1">
      <c r="A103" s="104"/>
      <c r="B103" s="2"/>
      <c r="C103" s="2"/>
      <c r="D103" s="2"/>
    </row>
    <row r="104" spans="1:5" ht="13.5" customHeight="1">
      <c r="A104" s="104"/>
      <c r="B104" s="2"/>
      <c r="C104" s="2"/>
      <c r="D104" s="2"/>
    </row>
    <row r="105" spans="1:5" ht="13.5" customHeight="1">
      <c r="A105" s="104"/>
      <c r="B105" s="2"/>
      <c r="C105" s="2"/>
      <c r="D105" s="2"/>
    </row>
    <row r="106" spans="1:5" ht="13.5" customHeight="1">
      <c r="A106" s="104"/>
      <c r="B106" s="2"/>
      <c r="C106" s="2"/>
      <c r="D106" s="2"/>
    </row>
    <row r="107" spans="1:5" ht="13.5" customHeight="1">
      <c r="A107" s="104"/>
      <c r="B107" s="2"/>
      <c r="C107" s="2"/>
      <c r="D107" s="2"/>
    </row>
    <row r="108" spans="1:5" ht="13.5" customHeight="1">
      <c r="A108" s="104"/>
      <c r="B108" s="2"/>
      <c r="C108" s="2"/>
      <c r="D108" s="2"/>
    </row>
    <row r="109" spans="1:5" ht="13.5" customHeight="1">
      <c r="A109" s="104"/>
      <c r="B109" s="2"/>
      <c r="C109" s="2"/>
      <c r="D109" s="2"/>
    </row>
    <row r="110" spans="1:5" ht="13.5" customHeight="1">
      <c r="A110" s="104"/>
      <c r="B110" s="2"/>
      <c r="C110" s="2"/>
      <c r="D110" s="2"/>
    </row>
    <row r="111" spans="1:5" ht="13.5" customHeight="1">
      <c r="A111" s="104"/>
      <c r="B111" s="2"/>
      <c r="C111" s="2"/>
      <c r="D111" s="2"/>
    </row>
    <row r="112" spans="1:5" ht="13.5" customHeight="1">
      <c r="A112" s="104"/>
      <c r="B112" s="2"/>
      <c r="C112" s="2"/>
      <c r="D112" s="2"/>
    </row>
    <row r="113" spans="1:4" ht="13.5" customHeight="1">
      <c r="A113" s="104"/>
      <c r="B113" s="2"/>
      <c r="C113" s="2"/>
      <c r="D113" s="2"/>
    </row>
    <row r="114" spans="1:4" ht="13.5" customHeight="1">
      <c r="A114" s="104"/>
      <c r="B114" s="2"/>
      <c r="C114" s="2"/>
      <c r="D114" s="2"/>
    </row>
    <row r="115" spans="1:4" ht="13.5" customHeight="1">
      <c r="A115" s="104"/>
      <c r="B115" s="2"/>
      <c r="C115" s="2"/>
      <c r="D115" s="2"/>
    </row>
    <row r="116" spans="1:4" ht="13.5" customHeight="1">
      <c r="A116" s="104"/>
      <c r="B116" s="2"/>
      <c r="C116" s="2"/>
      <c r="D116" s="2"/>
    </row>
    <row r="117" spans="1:4" ht="13.5" customHeight="1">
      <c r="A117" s="104"/>
      <c r="B117" s="2"/>
      <c r="C117" s="2"/>
      <c r="D117" s="2"/>
    </row>
    <row r="118" spans="1:4" ht="13.5" customHeight="1">
      <c r="A118" s="104"/>
      <c r="B118" s="2"/>
      <c r="C118" s="2"/>
      <c r="D118" s="2"/>
    </row>
    <row r="119" spans="1:4" ht="13.5" customHeight="1">
      <c r="A119" s="104"/>
      <c r="B119" s="2"/>
      <c r="C119" s="2"/>
      <c r="D119" s="2"/>
    </row>
    <row r="120" spans="1:4" ht="13.5" customHeight="1">
      <c r="A120" s="104"/>
      <c r="B120" s="2"/>
      <c r="C120" s="2"/>
      <c r="D120" s="2"/>
    </row>
    <row r="121" spans="1:4" ht="13.5" customHeight="1">
      <c r="A121" s="104"/>
      <c r="B121" s="2"/>
      <c r="C121" s="2"/>
      <c r="D121" s="2"/>
    </row>
    <row r="122" spans="1:4" ht="13.5" customHeight="1">
      <c r="A122" s="104"/>
      <c r="B122" s="2"/>
      <c r="C122" s="2"/>
      <c r="D122" s="2"/>
    </row>
    <row r="123" spans="1:4" ht="13.5" customHeight="1">
      <c r="A123" s="104"/>
      <c r="B123" s="2"/>
      <c r="C123" s="2"/>
      <c r="D123" s="2"/>
    </row>
    <row r="124" spans="1:4" ht="13.5" customHeight="1">
      <c r="A124" s="104"/>
      <c r="B124" s="2"/>
      <c r="C124" s="2"/>
      <c r="D124" s="2"/>
    </row>
    <row r="125" spans="1:4" ht="13.5" customHeight="1">
      <c r="A125" s="104"/>
      <c r="B125" s="2"/>
      <c r="C125" s="2"/>
      <c r="D125" s="2"/>
    </row>
    <row r="126" spans="1:4" ht="13.5" customHeight="1">
      <c r="A126" s="104"/>
      <c r="B126" s="2"/>
      <c r="C126" s="2"/>
      <c r="D126" s="2"/>
    </row>
    <row r="127" spans="1:4" ht="13.5" customHeight="1">
      <c r="A127" s="104"/>
      <c r="B127" s="2"/>
      <c r="C127" s="2"/>
      <c r="D127" s="2"/>
    </row>
    <row r="128" spans="1:4" ht="13.5" customHeight="1">
      <c r="A128" s="104"/>
      <c r="B128" s="2"/>
      <c r="C128" s="2"/>
      <c r="D128" s="2"/>
    </row>
    <row r="129" spans="1:4" ht="13.5" customHeight="1">
      <c r="A129" s="104"/>
      <c r="B129" s="2"/>
      <c r="C129" s="2"/>
      <c r="D129" s="2"/>
    </row>
    <row r="130" spans="1:4" ht="13.5" customHeight="1">
      <c r="A130" s="104"/>
      <c r="B130" s="2"/>
      <c r="C130" s="2"/>
      <c r="D130" s="2"/>
    </row>
    <row r="131" spans="1:4" ht="13.5" customHeight="1">
      <c r="A131" s="104"/>
      <c r="B131" s="2"/>
      <c r="C131" s="2"/>
      <c r="D131" s="2"/>
    </row>
    <row r="132" spans="1:4" ht="13.5" customHeight="1">
      <c r="A132" s="104"/>
      <c r="B132" s="2"/>
      <c r="C132" s="2"/>
      <c r="D132" s="2"/>
    </row>
    <row r="133" spans="1:4" ht="13.5" customHeight="1">
      <c r="A133" s="104"/>
      <c r="B133" s="2"/>
      <c r="C133" s="2"/>
      <c r="D133" s="2"/>
    </row>
    <row r="134" spans="1:4" ht="13.5" customHeight="1">
      <c r="A134" s="104"/>
      <c r="B134" s="2"/>
      <c r="C134" s="2"/>
      <c r="D134" s="2"/>
    </row>
    <row r="135" spans="1:4" ht="13.5" customHeight="1">
      <c r="A135" s="104"/>
      <c r="B135" s="2"/>
      <c r="C135" s="2"/>
      <c r="D135" s="2"/>
    </row>
    <row r="136" spans="1:4" ht="13.5" customHeight="1">
      <c r="A136" s="104"/>
      <c r="B136" s="2"/>
      <c r="C136" s="2"/>
      <c r="D136" s="2"/>
    </row>
    <row r="137" spans="1:4" ht="13.5" customHeight="1">
      <c r="A137" s="104"/>
      <c r="B137" s="2"/>
      <c r="C137" s="2"/>
      <c r="D137" s="2"/>
    </row>
    <row r="138" spans="1:4" ht="13.5" customHeight="1">
      <c r="A138" s="104"/>
      <c r="B138" s="2"/>
      <c r="C138" s="2"/>
      <c r="D138" s="2"/>
    </row>
    <row r="139" spans="1:4" ht="13.5" customHeight="1">
      <c r="A139" s="104"/>
      <c r="B139" s="2"/>
      <c r="C139" s="2"/>
      <c r="D139" s="2"/>
    </row>
    <row r="140" spans="1:4" ht="13.5" customHeight="1">
      <c r="A140" s="104"/>
      <c r="B140" s="2"/>
      <c r="C140" s="2"/>
      <c r="D140" s="2"/>
    </row>
    <row r="141" spans="1:4" ht="13.5" customHeight="1">
      <c r="A141" s="104"/>
      <c r="B141" s="2"/>
      <c r="C141" s="2"/>
      <c r="D141" s="2"/>
    </row>
    <row r="142" spans="1:4" ht="13.5" customHeight="1">
      <c r="A142" s="104"/>
      <c r="B142" s="2"/>
      <c r="C142" s="2"/>
      <c r="D142" s="2"/>
    </row>
    <row r="143" spans="1:4" ht="13.5" customHeight="1">
      <c r="A143" s="104"/>
      <c r="B143" s="2"/>
      <c r="C143" s="2"/>
      <c r="D143" s="2"/>
    </row>
    <row r="144" spans="1:4" ht="13.5" customHeight="1">
      <c r="A144" s="104"/>
      <c r="B144" s="2"/>
      <c r="C144" s="2"/>
      <c r="D144" s="2"/>
    </row>
    <row r="145" spans="1:4" ht="13.5" customHeight="1">
      <c r="A145" s="104"/>
      <c r="B145" s="2"/>
      <c r="C145" s="2"/>
      <c r="D145" s="2"/>
    </row>
    <row r="146" spans="1:4" ht="13.5" customHeight="1">
      <c r="A146" s="104"/>
      <c r="B146" s="2"/>
      <c r="C146" s="2"/>
      <c r="D146" s="2"/>
    </row>
    <row r="147" spans="1:4" ht="13.5" customHeight="1">
      <c r="A147" s="104"/>
      <c r="B147" s="2"/>
      <c r="C147" s="2"/>
      <c r="D147" s="2"/>
    </row>
    <row r="148" spans="1:4" ht="13.5" customHeight="1">
      <c r="A148" s="104"/>
      <c r="B148" s="2"/>
      <c r="C148" s="2"/>
      <c r="D148" s="2"/>
    </row>
    <row r="149" spans="1:4" ht="13.5" customHeight="1">
      <c r="A149" s="104"/>
      <c r="B149" s="2"/>
      <c r="C149" s="2"/>
      <c r="D149" s="2"/>
    </row>
    <row r="150" spans="1:4" ht="13.5" customHeight="1">
      <c r="A150" s="104"/>
      <c r="B150" s="2"/>
      <c r="C150" s="2"/>
      <c r="D150" s="2"/>
    </row>
    <row r="151" spans="1:4" ht="13.5" customHeight="1">
      <c r="A151" s="104"/>
      <c r="B151" s="2"/>
      <c r="C151" s="2"/>
      <c r="D151" s="2"/>
    </row>
    <row r="152" spans="1:4" ht="13.5" customHeight="1">
      <c r="A152" s="104"/>
      <c r="B152" s="2"/>
      <c r="C152" s="2"/>
      <c r="D152" s="2"/>
    </row>
    <row r="153" spans="1:4" ht="13.5" customHeight="1">
      <c r="A153" s="104"/>
      <c r="B153" s="2"/>
      <c r="C153" s="2"/>
      <c r="D153" s="2"/>
    </row>
    <row r="154" spans="1:4" ht="13.5" customHeight="1">
      <c r="A154" s="104"/>
      <c r="B154" s="2"/>
      <c r="C154" s="2"/>
      <c r="D154" s="2"/>
    </row>
    <row r="155" spans="1:4" ht="13.5" customHeight="1">
      <c r="A155" s="104"/>
      <c r="B155" s="2"/>
      <c r="C155" s="2"/>
      <c r="D155" s="2"/>
    </row>
    <row r="156" spans="1:4" ht="13.5" customHeight="1">
      <c r="A156" s="104"/>
      <c r="B156" s="2"/>
      <c r="C156" s="2"/>
      <c r="D156" s="2"/>
    </row>
    <row r="157" spans="1:4" ht="13.5" customHeight="1">
      <c r="A157" s="104"/>
      <c r="B157" s="2"/>
      <c r="C157" s="2"/>
      <c r="D157" s="2"/>
    </row>
    <row r="158" spans="1:4" ht="13.5" customHeight="1">
      <c r="A158" s="104"/>
      <c r="B158" s="2"/>
      <c r="C158" s="2"/>
      <c r="D158" s="2"/>
    </row>
    <row r="159" spans="1:4" ht="13.5" customHeight="1">
      <c r="A159" s="104"/>
      <c r="B159" s="2"/>
      <c r="C159" s="2"/>
      <c r="D159" s="2"/>
    </row>
    <row r="160" spans="1:4" ht="13.5" customHeight="1">
      <c r="A160" s="104"/>
      <c r="B160" s="2"/>
      <c r="C160" s="2"/>
      <c r="D160" s="2"/>
    </row>
    <row r="161" spans="1:4" ht="13.5" customHeight="1">
      <c r="A161" s="104"/>
      <c r="B161" s="2"/>
      <c r="C161" s="2"/>
      <c r="D161" s="2"/>
    </row>
    <row r="162" spans="1:4" ht="13.5" customHeight="1">
      <c r="A162" s="104"/>
      <c r="B162" s="2"/>
      <c r="C162" s="2"/>
      <c r="D162" s="2"/>
    </row>
    <row r="163" spans="1:4" ht="13.5" customHeight="1">
      <c r="A163" s="104"/>
      <c r="B163" s="2"/>
      <c r="C163" s="2"/>
      <c r="D163" s="2"/>
    </row>
    <row r="164" spans="1:4" ht="13.5" customHeight="1">
      <c r="A164" s="104"/>
      <c r="B164" s="2"/>
      <c r="C164" s="2"/>
      <c r="D164" s="2"/>
    </row>
    <row r="165" spans="1:4" ht="13.5" customHeight="1">
      <c r="A165" s="104"/>
      <c r="B165" s="2"/>
      <c r="C165" s="2"/>
      <c r="D165" s="2"/>
    </row>
    <row r="166" spans="1:4" ht="13.5" customHeight="1">
      <c r="A166" s="104"/>
      <c r="B166" s="2"/>
      <c r="C166" s="2"/>
      <c r="D166" s="2"/>
    </row>
    <row r="167" spans="1:4" ht="13.5" customHeight="1">
      <c r="A167" s="104"/>
      <c r="B167" s="2"/>
      <c r="C167" s="2"/>
      <c r="D167" s="2"/>
    </row>
    <row r="168" spans="1:4" ht="13.5" customHeight="1">
      <c r="A168" s="104"/>
      <c r="B168" s="2"/>
      <c r="C168" s="2"/>
      <c r="D168" s="2"/>
    </row>
    <row r="169" spans="1:4" ht="13.5" customHeight="1">
      <c r="A169" s="104"/>
      <c r="B169" s="2"/>
      <c r="C169" s="2"/>
      <c r="D169" s="2"/>
    </row>
    <row r="170" spans="1:4" ht="13.5" customHeight="1">
      <c r="A170" s="104"/>
      <c r="B170" s="2"/>
      <c r="C170" s="2"/>
      <c r="D170" s="2"/>
    </row>
    <row r="171" spans="1:4" ht="13.5" customHeight="1">
      <c r="A171" s="104"/>
      <c r="B171" s="2"/>
      <c r="C171" s="2"/>
      <c r="D171" s="2"/>
    </row>
    <row r="172" spans="1:4" ht="13.5" customHeight="1">
      <c r="A172" s="104"/>
      <c r="B172" s="2"/>
      <c r="C172" s="2"/>
      <c r="D172" s="2"/>
    </row>
    <row r="173" spans="1:4" ht="13.5" customHeight="1">
      <c r="A173" s="104"/>
      <c r="B173" s="2"/>
      <c r="C173" s="2"/>
      <c r="D173" s="2"/>
    </row>
    <row r="174" spans="1:4" ht="13.5" customHeight="1">
      <c r="A174" s="104"/>
      <c r="B174" s="2"/>
      <c r="C174" s="2"/>
      <c r="D174" s="2"/>
    </row>
    <row r="175" spans="1:4" ht="13.5" customHeight="1">
      <c r="A175" s="104"/>
      <c r="B175" s="2"/>
      <c r="C175" s="2"/>
      <c r="D175" s="2"/>
    </row>
    <row r="176" spans="1:4" ht="13.5" customHeight="1">
      <c r="A176" s="104"/>
      <c r="B176" s="2"/>
      <c r="C176" s="2"/>
      <c r="D176" s="2"/>
    </row>
    <row r="177" spans="1:4" ht="13.5" customHeight="1">
      <c r="A177" s="104"/>
      <c r="B177" s="2"/>
      <c r="C177" s="2"/>
      <c r="D177" s="2"/>
    </row>
    <row r="178" spans="1:4" ht="13.5" customHeight="1">
      <c r="A178" s="104"/>
      <c r="B178" s="2"/>
      <c r="C178" s="2"/>
      <c r="D178" s="2"/>
    </row>
    <row r="179" spans="1:4" ht="13.5" customHeight="1">
      <c r="A179" s="104"/>
      <c r="B179" s="2"/>
      <c r="C179" s="2"/>
      <c r="D179" s="2"/>
    </row>
    <row r="180" spans="1:4" ht="13.5" customHeight="1">
      <c r="A180" s="104"/>
      <c r="B180" s="2"/>
      <c r="C180" s="2"/>
      <c r="D180" s="2"/>
    </row>
    <row r="181" spans="1:4" ht="13.5" customHeight="1">
      <c r="A181" s="104"/>
      <c r="B181" s="2"/>
      <c r="C181" s="2"/>
      <c r="D181" s="2"/>
    </row>
    <row r="182" spans="1:4" ht="13.5" customHeight="1">
      <c r="A182" s="104"/>
      <c r="B182" s="2"/>
      <c r="C182" s="2"/>
      <c r="D182" s="2"/>
    </row>
    <row r="183" spans="1:4" ht="13.5" customHeight="1">
      <c r="A183" s="104"/>
      <c r="B183" s="2"/>
      <c r="C183" s="2"/>
      <c r="D183" s="2"/>
    </row>
    <row r="184" spans="1:4" ht="13.5" customHeight="1">
      <c r="A184" s="104"/>
      <c r="B184" s="2"/>
      <c r="C184" s="2"/>
      <c r="D184" s="2"/>
    </row>
    <row r="185" spans="1:4" ht="13.5" customHeight="1">
      <c r="A185" s="104"/>
      <c r="B185" s="2"/>
      <c r="C185" s="2"/>
      <c r="D185" s="2"/>
    </row>
    <row r="186" spans="1:4" ht="13.5" customHeight="1">
      <c r="A186" s="104"/>
      <c r="B186" s="2"/>
      <c r="C186" s="2"/>
      <c r="D186" s="2"/>
    </row>
    <row r="187" spans="1:4" ht="13.5" customHeight="1">
      <c r="A187" s="104"/>
      <c r="B187" s="2"/>
      <c r="C187" s="2"/>
      <c r="D187" s="2"/>
    </row>
    <row r="188" spans="1:4" ht="13.5" customHeight="1">
      <c r="A188" s="104"/>
      <c r="B188" s="2"/>
      <c r="C188" s="2"/>
      <c r="D188" s="2"/>
    </row>
    <row r="189" spans="1:4" ht="13.5" customHeight="1">
      <c r="A189" s="104"/>
      <c r="B189" s="2"/>
      <c r="C189" s="2"/>
      <c r="D189" s="2"/>
    </row>
    <row r="190" spans="1:4" ht="13.5" customHeight="1">
      <c r="A190" s="104"/>
      <c r="B190" s="2"/>
      <c r="C190" s="2"/>
      <c r="D190" s="2"/>
    </row>
    <row r="191" spans="1:4" ht="13.5" customHeight="1">
      <c r="A191" s="104"/>
      <c r="B191" s="2"/>
      <c r="C191" s="2"/>
      <c r="D191" s="2"/>
    </row>
    <row r="192" spans="1:4" ht="13.5" customHeight="1">
      <c r="A192" s="104"/>
      <c r="B192" s="2"/>
      <c r="C192" s="2"/>
      <c r="D192" s="2"/>
    </row>
    <row r="193" spans="1:4" ht="13.5" customHeight="1">
      <c r="A193" s="104"/>
      <c r="B193" s="2"/>
      <c r="C193" s="2"/>
      <c r="D193" s="2"/>
    </row>
    <row r="194" spans="1:4" ht="13.5" customHeight="1">
      <c r="A194" s="104"/>
      <c r="B194" s="2"/>
      <c r="C194" s="2"/>
      <c r="D194" s="2"/>
    </row>
    <row r="195" spans="1:4" ht="13.5" customHeight="1">
      <c r="A195" s="104"/>
      <c r="B195" s="2"/>
      <c r="C195" s="2"/>
      <c r="D195" s="2"/>
    </row>
    <row r="196" spans="1:4" ht="13.5" customHeight="1">
      <c r="A196" s="104"/>
      <c r="B196" s="2"/>
      <c r="C196" s="2"/>
      <c r="D196" s="2"/>
    </row>
    <row r="197" spans="1:4" ht="13.5" customHeight="1">
      <c r="A197" s="104"/>
      <c r="B197" s="2"/>
      <c r="C197" s="2"/>
      <c r="D197" s="2"/>
    </row>
    <row r="198" spans="1:4" ht="13.5" customHeight="1">
      <c r="A198" s="104"/>
      <c r="B198" s="2"/>
      <c r="C198" s="2"/>
      <c r="D198" s="2"/>
    </row>
    <row r="199" spans="1:4" ht="13.5" customHeight="1">
      <c r="A199" s="104"/>
      <c r="B199" s="2"/>
      <c r="C199" s="2"/>
      <c r="D199" s="2"/>
    </row>
    <row r="200" spans="1:4" ht="13.5" customHeight="1">
      <c r="A200" s="104"/>
      <c r="B200" s="2"/>
      <c r="C200" s="2"/>
      <c r="D200" s="2"/>
    </row>
    <row r="201" spans="1:4" ht="13.5" customHeight="1">
      <c r="A201" s="104"/>
      <c r="B201" s="2"/>
      <c r="C201" s="2"/>
      <c r="D201" s="2"/>
    </row>
    <row r="202" spans="1:4" ht="13.5" customHeight="1">
      <c r="A202" s="104"/>
      <c r="B202" s="2"/>
      <c r="C202" s="2"/>
      <c r="D202" s="2"/>
    </row>
    <row r="203" spans="1:4" ht="13.5" customHeight="1">
      <c r="A203" s="104"/>
      <c r="B203" s="2"/>
      <c r="C203" s="2"/>
      <c r="D203" s="2"/>
    </row>
    <row r="204" spans="1:4" ht="13.5" customHeight="1">
      <c r="A204" s="104"/>
      <c r="B204" s="2"/>
      <c r="C204" s="2"/>
      <c r="D204" s="2"/>
    </row>
    <row r="205" spans="1:4" ht="13.5" customHeight="1">
      <c r="A205" s="104"/>
      <c r="B205" s="2"/>
      <c r="C205" s="2"/>
      <c r="D205" s="2"/>
    </row>
    <row r="206" spans="1:4" ht="13.5" customHeight="1">
      <c r="A206" s="104"/>
      <c r="B206" s="2"/>
      <c r="C206" s="2"/>
      <c r="D206" s="2"/>
    </row>
    <row r="207" spans="1:4" ht="13.5" customHeight="1">
      <c r="A207" s="104"/>
      <c r="B207" s="2"/>
      <c r="C207" s="2"/>
      <c r="D207" s="2"/>
    </row>
    <row r="208" spans="1:4" ht="13.5" customHeight="1">
      <c r="A208" s="104"/>
      <c r="B208" s="2"/>
      <c r="C208" s="2"/>
      <c r="D208" s="2"/>
    </row>
    <row r="209" spans="1:4" ht="13.5" customHeight="1">
      <c r="A209" s="104"/>
      <c r="B209" s="2"/>
      <c r="C209" s="2"/>
      <c r="D209" s="2"/>
    </row>
    <row r="210" spans="1:4" ht="13.5" customHeight="1">
      <c r="A210" s="104"/>
      <c r="B210" s="2"/>
      <c r="C210" s="2"/>
      <c r="D210" s="2"/>
    </row>
    <row r="211" spans="1:4" ht="13.5" customHeight="1">
      <c r="A211" s="104"/>
      <c r="B211" s="2"/>
      <c r="C211" s="2"/>
      <c r="D211" s="2"/>
    </row>
    <row r="212" spans="1:4" ht="13.5" customHeight="1">
      <c r="A212" s="104"/>
      <c r="B212" s="2"/>
      <c r="C212" s="2"/>
      <c r="D212" s="2"/>
    </row>
    <row r="213" spans="1:4" ht="13.5" customHeight="1">
      <c r="A213" s="104"/>
      <c r="B213" s="2"/>
      <c r="C213" s="2"/>
      <c r="D213" s="2"/>
    </row>
    <row r="214" spans="1:4" ht="13.5" customHeight="1">
      <c r="A214" s="104"/>
      <c r="B214" s="2"/>
      <c r="C214" s="2"/>
      <c r="D214" s="2"/>
    </row>
    <row r="215" spans="1:4" ht="13.5" customHeight="1">
      <c r="A215" s="104"/>
      <c r="B215" s="2"/>
      <c r="C215" s="2"/>
      <c r="D215" s="2"/>
    </row>
    <row r="216" spans="1:4" ht="13.5" customHeight="1">
      <c r="A216" s="104"/>
      <c r="B216" s="2"/>
      <c r="C216" s="2"/>
      <c r="D216" s="2"/>
    </row>
    <row r="217" spans="1:4" ht="13.5" customHeight="1">
      <c r="A217" s="104"/>
      <c r="B217" s="2"/>
      <c r="C217" s="2"/>
      <c r="D217" s="2"/>
    </row>
    <row r="218" spans="1:4" ht="13.5" customHeight="1">
      <c r="A218" s="104"/>
      <c r="B218" s="2"/>
      <c r="C218" s="2"/>
      <c r="D218" s="2"/>
    </row>
    <row r="219" spans="1:4" ht="13.5" customHeight="1">
      <c r="A219" s="104"/>
      <c r="B219" s="2"/>
      <c r="C219" s="2"/>
      <c r="D219" s="2"/>
    </row>
    <row r="220" spans="1:4" ht="13.5" customHeight="1">
      <c r="A220" s="104"/>
      <c r="B220" s="2"/>
      <c r="C220" s="2"/>
      <c r="D220" s="2"/>
    </row>
    <row r="221" spans="1:4" ht="13.5" customHeight="1">
      <c r="A221" s="104"/>
      <c r="B221" s="2"/>
      <c r="C221" s="2"/>
      <c r="D221" s="2"/>
    </row>
    <row r="222" spans="1:4" ht="13.5" customHeight="1">
      <c r="A222" s="104"/>
      <c r="B222" s="2"/>
      <c r="C222" s="2"/>
      <c r="D222" s="2"/>
    </row>
    <row r="223" spans="1:4" ht="13.5" customHeight="1">
      <c r="A223" s="104"/>
      <c r="B223" s="2"/>
      <c r="C223" s="2"/>
      <c r="D223" s="2"/>
    </row>
    <row r="224" spans="1:4" ht="13.5" customHeight="1">
      <c r="A224" s="104"/>
      <c r="B224" s="2"/>
      <c r="C224" s="2"/>
      <c r="D224" s="2"/>
    </row>
    <row r="225" spans="1:4" ht="13.5" customHeight="1">
      <c r="A225" s="104"/>
      <c r="B225" s="2"/>
      <c r="C225" s="2"/>
      <c r="D225" s="2"/>
    </row>
    <row r="226" spans="1:4" ht="13.5" customHeight="1">
      <c r="A226" s="104"/>
      <c r="B226" s="2"/>
      <c r="C226" s="2"/>
      <c r="D226" s="2"/>
    </row>
    <row r="227" spans="1:4" ht="13.5" customHeight="1">
      <c r="A227" s="104"/>
      <c r="B227" s="2"/>
      <c r="C227" s="2"/>
      <c r="D227" s="2"/>
    </row>
    <row r="228" spans="1:4" ht="13.5" customHeight="1">
      <c r="A228" s="104"/>
      <c r="B228" s="2"/>
      <c r="C228" s="2"/>
      <c r="D228" s="2"/>
    </row>
    <row r="229" spans="1:4" ht="13.5" customHeight="1">
      <c r="A229" s="104"/>
      <c r="B229" s="2"/>
      <c r="C229" s="2"/>
      <c r="D229" s="2"/>
    </row>
    <row r="230" spans="1:4" ht="13.5" customHeight="1">
      <c r="A230" s="104"/>
      <c r="B230" s="2"/>
      <c r="C230" s="2"/>
      <c r="D230" s="2"/>
    </row>
    <row r="231" spans="1:4" ht="13.5" customHeight="1">
      <c r="A231" s="104"/>
      <c r="B231" s="2"/>
      <c r="C231" s="2"/>
      <c r="D231" s="2"/>
    </row>
    <row r="232" spans="1:4" ht="13.5" customHeight="1">
      <c r="A232" s="104"/>
      <c r="B232" s="2"/>
      <c r="C232" s="2"/>
      <c r="D232" s="2"/>
    </row>
    <row r="233" spans="1:4" ht="13.5" customHeight="1">
      <c r="A233" s="104"/>
      <c r="B233" s="2"/>
      <c r="C233" s="2"/>
      <c r="D233" s="2"/>
    </row>
    <row r="234" spans="1:4" ht="13.5" customHeight="1">
      <c r="A234" s="104"/>
      <c r="B234" s="2"/>
      <c r="C234" s="2"/>
      <c r="D234" s="2"/>
    </row>
    <row r="235" spans="1:4" ht="13.5" customHeight="1">
      <c r="A235" s="104"/>
      <c r="B235" s="2"/>
      <c r="C235" s="2"/>
      <c r="D235" s="2"/>
    </row>
    <row r="236" spans="1:4" ht="13.5" customHeight="1">
      <c r="A236" s="104"/>
      <c r="B236" s="2"/>
      <c r="C236" s="2"/>
      <c r="D236" s="2"/>
    </row>
    <row r="237" spans="1:4" ht="13.5" customHeight="1">
      <c r="A237" s="104"/>
      <c r="B237" s="2"/>
      <c r="C237" s="2"/>
      <c r="D237" s="2"/>
    </row>
    <row r="238" spans="1:4" ht="13.5" customHeight="1">
      <c r="A238" s="104"/>
      <c r="B238" s="2"/>
      <c r="C238" s="2"/>
      <c r="D238" s="2"/>
    </row>
    <row r="239" spans="1:4" ht="13.5" customHeight="1">
      <c r="A239" s="104"/>
      <c r="B239" s="2"/>
      <c r="C239" s="2"/>
      <c r="D239" s="2"/>
    </row>
    <row r="240" spans="1:4" ht="13.5" customHeight="1">
      <c r="A240" s="104"/>
      <c r="B240" s="2"/>
      <c r="C240" s="2"/>
      <c r="D240" s="2"/>
    </row>
    <row r="241" spans="1:4" ht="13.5" customHeight="1">
      <c r="A241" s="104"/>
      <c r="B241" s="2"/>
      <c r="C241" s="2"/>
      <c r="D241" s="2"/>
    </row>
    <row r="242" spans="1:4" ht="13.5" customHeight="1">
      <c r="A242" s="104"/>
      <c r="B242" s="2"/>
      <c r="C242" s="2"/>
      <c r="D242" s="2"/>
    </row>
    <row r="243" spans="1:4" ht="13.5" customHeight="1">
      <c r="A243" s="104"/>
      <c r="B243" s="2"/>
      <c r="C243" s="2"/>
      <c r="D243" s="2"/>
    </row>
    <row r="244" spans="1:4" ht="13.5" customHeight="1">
      <c r="A244" s="104"/>
      <c r="B244" s="2"/>
      <c r="C244" s="2"/>
      <c r="D244" s="2"/>
    </row>
    <row r="245" spans="1:4" ht="13.5" customHeight="1">
      <c r="A245" s="104"/>
      <c r="B245" s="2"/>
      <c r="C245" s="2"/>
      <c r="D245" s="2"/>
    </row>
    <row r="246" spans="1:4" ht="13.5" customHeight="1">
      <c r="A246" s="104"/>
      <c r="B246" s="2"/>
      <c r="C246" s="2"/>
      <c r="D246" s="2"/>
    </row>
    <row r="247" spans="1:4" ht="13.5" customHeight="1">
      <c r="A247" s="104"/>
      <c r="B247" s="2"/>
      <c r="C247" s="2"/>
      <c r="D247" s="2"/>
    </row>
    <row r="248" spans="1:4" ht="13.5" customHeight="1">
      <c r="A248" s="104"/>
      <c r="B248" s="2"/>
      <c r="C248" s="2"/>
      <c r="D248" s="2"/>
    </row>
    <row r="249" spans="1:4" ht="13.5" customHeight="1">
      <c r="A249" s="104"/>
      <c r="B249" s="2"/>
      <c r="C249" s="2"/>
      <c r="D249" s="2"/>
    </row>
    <row r="250" spans="1:4" ht="13.5" customHeight="1">
      <c r="A250" s="104"/>
      <c r="B250" s="2"/>
      <c r="C250" s="2"/>
      <c r="D250" s="2"/>
    </row>
    <row r="251" spans="1:4" ht="13.5" customHeight="1">
      <c r="A251" s="104"/>
      <c r="B251" s="2"/>
      <c r="C251" s="2"/>
      <c r="D251" s="2"/>
    </row>
    <row r="252" spans="1:4" ht="13.5" customHeight="1">
      <c r="A252" s="104"/>
      <c r="B252" s="2"/>
      <c r="C252" s="2"/>
      <c r="D252" s="2"/>
    </row>
    <row r="253" spans="1:4" ht="13.5" customHeight="1">
      <c r="A253" s="104"/>
      <c r="B253" s="2"/>
      <c r="C253" s="2"/>
      <c r="D253" s="2"/>
    </row>
    <row r="254" spans="1:4" ht="13.5" customHeight="1">
      <c r="A254" s="104"/>
      <c r="B254" s="2"/>
      <c r="C254" s="2"/>
      <c r="D254" s="2"/>
    </row>
    <row r="255" spans="1:4" ht="13.5" customHeight="1">
      <c r="A255" s="104"/>
      <c r="B255" s="2"/>
      <c r="C255" s="2"/>
      <c r="D255" s="2"/>
    </row>
    <row r="256" spans="1:4" ht="13.5" customHeight="1">
      <c r="A256" s="104"/>
      <c r="B256" s="2"/>
      <c r="C256" s="2"/>
      <c r="D256" s="2"/>
    </row>
    <row r="257" spans="1:4" ht="13.5" customHeight="1">
      <c r="A257" s="104"/>
      <c r="B257" s="2"/>
      <c r="C257" s="2"/>
      <c r="D257" s="2"/>
    </row>
    <row r="258" spans="1:4" ht="13.5" customHeight="1">
      <c r="A258" s="104"/>
      <c r="B258" s="2"/>
      <c r="C258" s="2"/>
      <c r="D258" s="2"/>
    </row>
    <row r="259" spans="1:4" ht="13.5" customHeight="1">
      <c r="A259" s="104"/>
      <c r="B259" s="2"/>
      <c r="C259" s="2"/>
      <c r="D259" s="2"/>
    </row>
    <row r="260" spans="1:4" ht="13.5" customHeight="1">
      <c r="A260" s="104"/>
      <c r="B260" s="2"/>
      <c r="C260" s="2"/>
      <c r="D260" s="2"/>
    </row>
    <row r="261" spans="1:4" ht="13.5" customHeight="1">
      <c r="A261" s="104"/>
      <c r="B261" s="2"/>
      <c r="C261" s="2"/>
      <c r="D261" s="2"/>
    </row>
    <row r="262" spans="1:4" ht="13.5" customHeight="1">
      <c r="A262" s="104"/>
      <c r="B262" s="2"/>
      <c r="C262" s="2"/>
      <c r="D262" s="2"/>
    </row>
    <row r="263" spans="1:4" ht="13.5" customHeight="1">
      <c r="A263" s="104"/>
      <c r="B263" s="2"/>
      <c r="C263" s="2"/>
      <c r="D263" s="2"/>
    </row>
    <row r="264" spans="1:4" ht="13.5" customHeight="1">
      <c r="A264" s="104"/>
      <c r="B264" s="2"/>
      <c r="C264" s="2"/>
      <c r="D264" s="2"/>
    </row>
    <row r="265" spans="1:4" ht="13.5" customHeight="1">
      <c r="A265" s="104"/>
      <c r="B265" s="2"/>
      <c r="C265" s="2"/>
      <c r="D265" s="2"/>
    </row>
    <row r="266" spans="1:4" ht="13.5" customHeight="1">
      <c r="A266" s="104"/>
      <c r="B266" s="2"/>
      <c r="C266" s="2"/>
      <c r="D266" s="2"/>
    </row>
    <row r="267" spans="1:4" ht="13.5" customHeight="1">
      <c r="A267" s="104"/>
      <c r="B267" s="2"/>
      <c r="C267" s="2"/>
      <c r="D267" s="2"/>
    </row>
    <row r="268" spans="1:4" ht="13.5" customHeight="1">
      <c r="A268" s="104"/>
      <c r="B268" s="2"/>
      <c r="C268" s="2"/>
      <c r="D268" s="2"/>
    </row>
    <row r="269" spans="1:4" ht="13.5" customHeight="1">
      <c r="A269" s="104"/>
      <c r="B269" s="2"/>
      <c r="C269" s="2"/>
      <c r="D269" s="2"/>
    </row>
    <row r="270" spans="1:4" ht="13.5" customHeight="1">
      <c r="A270" s="104"/>
      <c r="B270" s="2"/>
      <c r="C270" s="2"/>
      <c r="D270" s="2"/>
    </row>
    <row r="271" spans="1:4" ht="13.5" customHeight="1">
      <c r="A271" s="104"/>
      <c r="B271" s="2"/>
      <c r="C271" s="2"/>
      <c r="D271" s="2"/>
    </row>
    <row r="272" spans="1:4" ht="13.5" customHeight="1">
      <c r="A272" s="104"/>
      <c r="B272" s="2"/>
      <c r="C272" s="2"/>
      <c r="D272" s="2"/>
    </row>
    <row r="273" spans="1:4" ht="13.5" customHeight="1">
      <c r="A273" s="104"/>
      <c r="B273" s="2"/>
      <c r="C273" s="2"/>
      <c r="D273" s="2"/>
    </row>
    <row r="274" spans="1:4" ht="13.5" customHeight="1">
      <c r="A274" s="104"/>
      <c r="B274" s="2"/>
      <c r="C274" s="2"/>
      <c r="D274" s="2"/>
    </row>
    <row r="275" spans="1:4" ht="13.5" customHeight="1">
      <c r="A275" s="104"/>
      <c r="B275" s="2"/>
      <c r="C275" s="2"/>
      <c r="D275" s="2"/>
    </row>
    <row r="276" spans="1:4" ht="13.5" customHeight="1">
      <c r="A276" s="104"/>
      <c r="B276" s="2"/>
      <c r="C276" s="2"/>
      <c r="D276" s="2"/>
    </row>
    <row r="277" spans="1:4" ht="13.5" customHeight="1">
      <c r="A277" s="104"/>
      <c r="B277" s="2"/>
      <c r="C277" s="2"/>
      <c r="D277" s="2"/>
    </row>
    <row r="278" spans="1:4" ht="13.5" customHeight="1">
      <c r="A278" s="104"/>
      <c r="B278" s="2"/>
      <c r="C278" s="2"/>
      <c r="D278" s="2"/>
    </row>
    <row r="279" spans="1:4" ht="13.5" customHeight="1">
      <c r="A279" s="104"/>
      <c r="B279" s="2"/>
      <c r="C279" s="2"/>
      <c r="D279" s="2"/>
    </row>
    <row r="280" spans="1:4" ht="13.5" customHeight="1">
      <c r="A280" s="104"/>
      <c r="B280" s="2"/>
      <c r="C280" s="2"/>
      <c r="D280" s="2"/>
    </row>
    <row r="281" spans="1:4" ht="13.5" customHeight="1">
      <c r="A281" s="104"/>
      <c r="B281" s="2"/>
      <c r="C281" s="2"/>
      <c r="D281" s="2"/>
    </row>
    <row r="282" spans="1:4" ht="13.5" customHeight="1">
      <c r="A282" s="104"/>
      <c r="B282" s="2"/>
      <c r="C282" s="2"/>
      <c r="D282" s="2"/>
    </row>
    <row r="283" spans="1:4" ht="13.5" customHeight="1">
      <c r="A283" s="104"/>
      <c r="B283" s="2"/>
      <c r="C283" s="2"/>
      <c r="D283" s="2"/>
    </row>
    <row r="284" spans="1:4" ht="13.5" customHeight="1">
      <c r="A284" s="104"/>
      <c r="B284" s="2"/>
      <c r="C284" s="2"/>
      <c r="D284" s="2"/>
    </row>
    <row r="285" spans="1:4" ht="13.5" customHeight="1">
      <c r="A285" s="104"/>
      <c r="B285" s="2"/>
      <c r="C285" s="2"/>
      <c r="D285" s="2"/>
    </row>
    <row r="286" spans="1:4" ht="13.5" customHeight="1">
      <c r="A286" s="104"/>
      <c r="B286" s="2"/>
      <c r="C286" s="2"/>
      <c r="D286" s="2"/>
    </row>
    <row r="287" spans="1:4" ht="13.5" customHeight="1">
      <c r="A287" s="104"/>
      <c r="B287" s="2"/>
      <c r="C287" s="2"/>
      <c r="D287" s="2"/>
    </row>
    <row r="288" spans="1:4" ht="13.5" customHeight="1">
      <c r="A288" s="104"/>
      <c r="B288" s="2"/>
      <c r="C288" s="2"/>
      <c r="D288" s="2"/>
    </row>
    <row r="289" spans="1:4" ht="13.5" customHeight="1">
      <c r="A289" s="104"/>
      <c r="B289" s="2"/>
      <c r="C289" s="2"/>
      <c r="D289" s="2"/>
    </row>
    <row r="290" spans="1:4" ht="13.5" customHeight="1">
      <c r="A290" s="104"/>
      <c r="B290" s="2"/>
      <c r="C290" s="2"/>
      <c r="D290" s="2"/>
    </row>
    <row r="291" spans="1:4" ht="13.5" customHeight="1">
      <c r="A291" s="104"/>
      <c r="B291" s="2"/>
      <c r="C291" s="2"/>
      <c r="D291" s="2"/>
    </row>
    <row r="292" spans="1:4" ht="13.5" customHeight="1">
      <c r="A292" s="104"/>
      <c r="B292" s="2"/>
      <c r="C292" s="2"/>
      <c r="D292" s="2"/>
    </row>
    <row r="293" spans="1:4" ht="13.5" customHeight="1">
      <c r="A293" s="104"/>
      <c r="B293" s="2"/>
      <c r="C293" s="2"/>
      <c r="D293" s="2"/>
    </row>
    <row r="294" spans="1:4" ht="13.5" customHeight="1">
      <c r="A294" s="104"/>
      <c r="B294" s="2"/>
      <c r="C294" s="2"/>
      <c r="D294" s="2"/>
    </row>
    <row r="295" spans="1:4" ht="13.5" customHeight="1">
      <c r="A295" s="104"/>
      <c r="B295" s="2"/>
      <c r="C295" s="2"/>
      <c r="D295" s="2"/>
    </row>
    <row r="296" spans="1:4" ht="13.5" customHeight="1">
      <c r="A296" s="104"/>
      <c r="B296" s="2"/>
      <c r="C296" s="2"/>
      <c r="D296" s="2"/>
    </row>
    <row r="297" spans="1:4" ht="13.5" customHeight="1">
      <c r="A297" s="104"/>
      <c r="B297" s="2"/>
      <c r="C297" s="2"/>
      <c r="D297" s="2"/>
    </row>
    <row r="298" spans="1:4" ht="13.5" customHeight="1">
      <c r="A298" s="104"/>
      <c r="B298" s="2"/>
      <c r="C298" s="2"/>
      <c r="D298" s="2"/>
    </row>
    <row r="299" spans="1:4" ht="13.5" customHeight="1">
      <c r="A299" s="104"/>
      <c r="B299" s="2"/>
      <c r="C299" s="2"/>
      <c r="D299" s="2"/>
    </row>
    <row r="300" spans="1:4" ht="13.5" customHeight="1">
      <c r="A300" s="104"/>
      <c r="B300" s="2"/>
      <c r="C300" s="2"/>
      <c r="D300" s="2"/>
    </row>
    <row r="301" spans="1:4" ht="13.5" customHeight="1">
      <c r="A301" s="104"/>
      <c r="B301" s="2"/>
      <c r="C301" s="2"/>
      <c r="D301" s="2"/>
    </row>
    <row r="302" spans="1:4" ht="12.75" customHeight="1"/>
    <row r="303" spans="1:4" ht="12.75" customHeight="1"/>
    <row r="304" spans="1: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honeticPr fontId="25" type="noConversion"/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4</vt:i4>
      </vt:variant>
    </vt:vector>
  </HeadingPairs>
  <TitlesOfParts>
    <vt:vector size="4" baseType="lpstr">
      <vt:lpstr>cover</vt:lpstr>
      <vt:lpstr>e_p_HCR</vt:lpstr>
      <vt:lpstr>e_td,down.Opt1.UK</vt:lpstr>
      <vt:lpstr>reference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윤주용</cp:lastModifiedBy>
  <dcterms:modified xsi:type="dcterms:W3CDTF">2026-05-15T09:07:52Z</dcterms:modified>
</cp:coreProperties>
</file>